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24\Call-for-participation\WP Leaders\"/>
    </mc:Choice>
  </mc:AlternateContent>
  <xr:revisionPtr revIDLastSave="0" documentId="13_ncr:1_{99F64607-5DAA-487D-AE1C-01225B1E43CD}" xr6:coauthVersionLast="45" xr6:coauthVersionMax="45" xr10:uidLastSave="{00000000-0000-0000-0000-000000000000}"/>
  <bookViews>
    <workbookView xWindow="57480" yWindow="-120" windowWidth="29040" windowHeight="15840" xr2:uid="{2D0BD76C-B592-4016-921E-3936443369D7}"/>
  </bookViews>
  <sheets>
    <sheet name="Control objectiv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3" i="2"/>
  <c r="S3" i="2"/>
  <c r="S4" i="2"/>
  <c r="T4" i="2"/>
  <c r="U4" i="2"/>
  <c r="V4" i="2"/>
  <c r="S5" i="2"/>
  <c r="T5" i="2"/>
  <c r="U5" i="2"/>
  <c r="V5" i="2"/>
  <c r="S6" i="2"/>
  <c r="T6" i="2"/>
  <c r="U6" i="2"/>
  <c r="V6" i="2"/>
  <c r="S7" i="2"/>
  <c r="T7" i="2"/>
  <c r="U7" i="2"/>
  <c r="V7" i="2"/>
  <c r="S8" i="2"/>
  <c r="T8" i="2"/>
  <c r="U8" i="2"/>
  <c r="V8" i="2"/>
  <c r="S9" i="2"/>
  <c r="T9" i="2"/>
  <c r="U9" i="2"/>
  <c r="V9" i="2"/>
  <c r="S10" i="2"/>
  <c r="T10" i="2"/>
  <c r="U10" i="2"/>
  <c r="V10" i="2"/>
  <c r="S11" i="2"/>
  <c r="T11" i="2"/>
  <c r="U11" i="2"/>
  <c r="V11" i="2"/>
  <c r="S12" i="2"/>
  <c r="T12" i="2"/>
  <c r="U12" i="2"/>
  <c r="V12" i="2"/>
  <c r="S13" i="2"/>
  <c r="T13" i="2"/>
  <c r="U13" i="2"/>
  <c r="V13" i="2"/>
  <c r="S14" i="2"/>
  <c r="T14" i="2"/>
  <c r="U14" i="2"/>
  <c r="V14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19" i="2"/>
  <c r="T19" i="2"/>
  <c r="U19" i="2"/>
  <c r="V19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5" i="2"/>
  <c r="T25" i="2"/>
  <c r="U25" i="2"/>
  <c r="V25" i="2"/>
  <c r="S26" i="2"/>
  <c r="T26" i="2"/>
  <c r="U26" i="2"/>
  <c r="V26" i="2"/>
  <c r="S27" i="2"/>
  <c r="T27" i="2"/>
  <c r="U27" i="2"/>
  <c r="V27" i="2"/>
  <c r="V3" i="2"/>
  <c r="V28" i="2" s="1"/>
  <c r="U3" i="2"/>
  <c r="U28" i="2" s="1"/>
  <c r="T3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Q32" i="2"/>
  <c r="Q31" i="2"/>
  <c r="Q30" i="2"/>
  <c r="W27" i="2" l="1"/>
  <c r="W25" i="2"/>
  <c r="W24" i="2"/>
  <c r="W22" i="2"/>
  <c r="W20" i="2"/>
  <c r="W19" i="2"/>
  <c r="W17" i="2"/>
  <c r="W16" i="2"/>
  <c r="W14" i="2"/>
  <c r="W12" i="2"/>
  <c r="W11" i="2"/>
  <c r="W9" i="2"/>
  <c r="W8" i="2"/>
  <c r="W6" i="2"/>
  <c r="W4" i="2"/>
  <c r="W3" i="2"/>
  <c r="Z3" i="2" s="1"/>
  <c r="AA3" i="2" s="1"/>
  <c r="Q29" i="2"/>
  <c r="Q36" i="2" s="1"/>
  <c r="T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Y3" i="2"/>
  <c r="W26" i="2"/>
  <c r="W23" i="2"/>
  <c r="W21" i="2"/>
  <c r="W18" i="2"/>
  <c r="W15" i="2"/>
  <c r="W13" i="2"/>
  <c r="W10" i="2"/>
  <c r="W7" i="2"/>
  <c r="W5" i="2"/>
  <c r="G29" i="2"/>
  <c r="G35" i="2" s="1"/>
  <c r="G39" i="2" s="1"/>
  <c r="G40" i="2" s="1"/>
  <c r="M29" i="2"/>
  <c r="M36" i="2" s="1"/>
  <c r="I29" i="2"/>
  <c r="I36" i="2" s="1"/>
  <c r="E29" i="2"/>
  <c r="E36" i="2" s="1"/>
  <c r="N29" i="2"/>
  <c r="N35" i="2" s="1"/>
  <c r="N39" i="2" s="1"/>
  <c r="N40" i="2" s="1"/>
  <c r="J29" i="2"/>
  <c r="J35" i="2" s="1"/>
  <c r="J39" i="2" s="1"/>
  <c r="J40" i="2" s="1"/>
  <c r="F29" i="2"/>
  <c r="F35" i="2" s="1"/>
  <c r="F39" i="2" s="1"/>
  <c r="F40" i="2" s="1"/>
  <c r="S28" i="2"/>
  <c r="R28" i="2" s="1"/>
  <c r="X3" i="2"/>
  <c r="O29" i="2"/>
  <c r="O35" i="2" s="1"/>
  <c r="O39" i="2" s="1"/>
  <c r="O40" i="2" s="1"/>
  <c r="K29" i="2"/>
  <c r="K35" i="2" s="1"/>
  <c r="K39" i="2" s="1"/>
  <c r="K40" i="2" s="1"/>
  <c r="P29" i="2"/>
  <c r="P35" i="2" s="1"/>
  <c r="P39" i="2" s="1"/>
  <c r="P40" i="2" s="1"/>
  <c r="L29" i="2"/>
  <c r="L35" i="2" s="1"/>
  <c r="L39" i="2" s="1"/>
  <c r="L40" i="2" s="1"/>
  <c r="H29" i="2"/>
  <c r="H35" i="2" s="1"/>
  <c r="H39" i="2" s="1"/>
  <c r="H40" i="2" s="1"/>
  <c r="D29" i="2"/>
  <c r="D36" i="2" s="1"/>
  <c r="C32" i="2"/>
  <c r="Q35" i="2"/>
  <c r="Q39" i="2" s="1"/>
  <c r="Q40" i="2" s="1"/>
  <c r="I35" i="2"/>
  <c r="I39" i="2" s="1"/>
  <c r="I40" i="2" s="1"/>
  <c r="L36" i="2"/>
  <c r="L37" i="2" s="1"/>
  <c r="E35" i="2"/>
  <c r="P36" i="2"/>
  <c r="P37" i="2" s="1"/>
  <c r="H36" i="2"/>
  <c r="H37" i="2" s="1"/>
  <c r="N36" i="2"/>
  <c r="N37" i="2" s="1"/>
  <c r="C31" i="2"/>
  <c r="C30" i="2"/>
  <c r="C33" i="2"/>
  <c r="Y10" i="2" l="1"/>
  <c r="Z10" i="2"/>
  <c r="AA10" i="2" s="1"/>
  <c r="Y21" i="2"/>
  <c r="Z21" i="2"/>
  <c r="AA21" i="2" s="1"/>
  <c r="Y11" i="2"/>
  <c r="Z11" i="2"/>
  <c r="AA11" i="2" s="1"/>
  <c r="Y17" i="2"/>
  <c r="Z17" i="2"/>
  <c r="AA17" i="2" s="1"/>
  <c r="Y13" i="2"/>
  <c r="Z13" i="2"/>
  <c r="AA13" i="2" s="1"/>
  <c r="Y23" i="2"/>
  <c r="Z23" i="2"/>
  <c r="AA23" i="2" s="1"/>
  <c r="Y6" i="2"/>
  <c r="Z6" i="2"/>
  <c r="AA6" i="2" s="1"/>
  <c r="Y12" i="2"/>
  <c r="Z12" i="2"/>
  <c r="AA12" i="2" s="1"/>
  <c r="Y19" i="2"/>
  <c r="Z19" i="2"/>
  <c r="AA19" i="2" s="1"/>
  <c r="Y24" i="2"/>
  <c r="Z24" i="2"/>
  <c r="AA24" i="2" s="1"/>
  <c r="Y4" i="2"/>
  <c r="Z4" i="2"/>
  <c r="J36" i="2"/>
  <c r="J37" i="2" s="1"/>
  <c r="E37" i="2"/>
  <c r="E39" i="2"/>
  <c r="E40" i="2" s="1"/>
  <c r="Y5" i="2"/>
  <c r="Z5" i="2"/>
  <c r="AA5" i="2" s="1"/>
  <c r="Y15" i="2"/>
  <c r="Z15" i="2"/>
  <c r="AA15" i="2" s="1"/>
  <c r="Y26" i="2"/>
  <c r="Z26" i="2"/>
  <c r="AA26" i="2" s="1"/>
  <c r="Y8" i="2"/>
  <c r="Z8" i="2"/>
  <c r="AA8" i="2" s="1"/>
  <c r="Y14" i="2"/>
  <c r="Z14" i="2"/>
  <c r="AA14" i="2" s="1"/>
  <c r="Y20" i="2"/>
  <c r="Z20" i="2"/>
  <c r="AA20" i="2" s="1"/>
  <c r="Y25" i="2"/>
  <c r="Z25" i="2"/>
  <c r="AA25" i="2" s="1"/>
  <c r="Y7" i="2"/>
  <c r="Z7" i="2"/>
  <c r="AA7" i="2" s="1"/>
  <c r="Y18" i="2"/>
  <c r="Z18" i="2"/>
  <c r="AA18" i="2" s="1"/>
  <c r="Y9" i="2"/>
  <c r="Z9" i="2"/>
  <c r="AA9" i="2" s="1"/>
  <c r="Y16" i="2"/>
  <c r="Z16" i="2"/>
  <c r="AA16" i="2" s="1"/>
  <c r="Y22" i="2"/>
  <c r="Z22" i="2"/>
  <c r="AA22" i="2" s="1"/>
  <c r="Y27" i="2"/>
  <c r="Z27" i="2"/>
  <c r="AA27" i="2" s="1"/>
  <c r="G36" i="2"/>
  <c r="G37" i="2" s="1"/>
  <c r="O36" i="2"/>
  <c r="O37" i="2" s="1"/>
  <c r="D35" i="2"/>
  <c r="F36" i="2"/>
  <c r="F37" i="2" s="1"/>
  <c r="K36" i="2"/>
  <c r="K37" i="2" s="1"/>
  <c r="M35" i="2"/>
  <c r="M39" i="2" s="1"/>
  <c r="M40" i="2" s="1"/>
  <c r="Q37" i="2"/>
  <c r="I37" i="2"/>
  <c r="C29" i="2"/>
  <c r="C36" i="2" s="1"/>
  <c r="D37" i="2" l="1"/>
  <c r="D39" i="2"/>
  <c r="AA4" i="2"/>
  <c r="AA28" i="2" s="1"/>
  <c r="Z28" i="2"/>
  <c r="M37" i="2"/>
  <c r="C35" i="2"/>
  <c r="C37" i="2" s="1"/>
  <c r="D40" i="2" l="1"/>
  <c r="C40" i="2" s="1"/>
  <c r="C39" i="2"/>
</calcChain>
</file>

<file path=xl/sharedStrings.xml><?xml version="1.0" encoding="utf-8"?>
<sst xmlns="http://schemas.openxmlformats.org/spreadsheetml/2006/main" count="469" uniqueCount="86">
  <si>
    <t>ID</t>
  </si>
  <si>
    <t>#</t>
  </si>
  <si>
    <t>Controls</t>
  </si>
  <si>
    <t>Fundamental rights</t>
  </si>
  <si>
    <t>Intercultural enablers</t>
  </si>
  <si>
    <t>Gender and diversity</t>
  </si>
  <si>
    <t>class</t>
  </si>
  <si>
    <t>sub-class</t>
  </si>
  <si>
    <t>Negative discrimination</t>
  </si>
  <si>
    <t>GDPR requirements</t>
  </si>
  <si>
    <t>Solidarity and Subsidiarity</t>
  </si>
  <si>
    <t>Freedom and Privacy</t>
  </si>
  <si>
    <t>Audit and supervision coverage</t>
  </si>
  <si>
    <t>The SPARTA beneficiary organizations share equally, or at least reciprocally, in the benefits, burdens, and risks of collaboration in the project.</t>
  </si>
  <si>
    <t>The SPARTA project provides a working environment that fosters solidarity between SPARTA participants coming from different Member States.</t>
  </si>
  <si>
    <t>The SPARTA project provides a working environment that fosters solidarity between SPARTA beneficiary organizations.</t>
  </si>
  <si>
    <t>The SPARTA project provides a working environment that fosters compliance with privacy-related laws and regulations, as well as foster privacy-related ethical standards.</t>
  </si>
  <si>
    <t>The SPARTA project provides the necessary and sufficient policies, standards, procedures, and guidelines, related to gender and diversity issues.</t>
  </si>
  <si>
    <t>Goal achievement</t>
  </si>
  <si>
    <t>Roles and empowerment</t>
  </si>
  <si>
    <t>In the scope of the WP tasks that I lead, I feel motivated and empowered to foster responsible research and innovation.</t>
  </si>
  <si>
    <t>Overall, the SPARTA project fosters responsible research and innovation.</t>
  </si>
  <si>
    <t>Responsible research and innovation</t>
  </si>
  <si>
    <t>Ethics requirements</t>
  </si>
  <si>
    <t>Policies, Standards, Procedures, and Guidelines</t>
  </si>
  <si>
    <t>"Dual-use" ethics category</t>
  </si>
  <si>
    <t>"Humans" ethics category</t>
  </si>
  <si>
    <t>In the scope of the WP tasks that I lead, I am responsible for fostering responsible research and innovation.</t>
  </si>
  <si>
    <t>The SPARTA project provides a working environment that fosters team orientation, mutual respect, and openness for different views and approaches.</t>
  </si>
  <si>
    <t>The SPARTA project provides a working environment that does not unduly restrict the professional autonomy of SPARTA participants.</t>
  </si>
  <si>
    <t>Privacy - PII</t>
  </si>
  <si>
    <t>In the scope of the WP that I lead, technical and organizational measures to ensure data protection were designed and are being implemented for all processing activities.</t>
  </si>
  <si>
    <t>In the scope of the WP that I lead, the issues of SPARTA dual-use items (i.e. for both civil and military purposes) were formally presented and discussed, namely according to the requirements of deliverable D14.1.</t>
  </si>
  <si>
    <t>In the scope of the WP that I lead, the issues of human participation in SPARTA research activities (identification, recruitment, and consent) were formally presented and discussed, namely according to the requirements of deliverable D14.2.</t>
  </si>
  <si>
    <t>In the scope of the WP that I lead, I have not encountered significant difficulties and roadblocks related to intercultural communication, understanding, and appreciation.</t>
  </si>
  <si>
    <t>In the scope of the WP that I lead, I have not encountered significant difficulties and roadblocks related to women's attraction, participation, or retention in the workplace.</t>
  </si>
  <si>
    <t>In the scope of the WP that I lead, I have not encountered significant gender stereotypes and unconscious bias, that may impact negatively organizational performance.</t>
  </si>
  <si>
    <t>In the scope of the WP that I lead, GDPR legal requirements are well understood by the WP participants.</t>
  </si>
  <si>
    <t>Legal capabilities and competency</t>
  </si>
  <si>
    <t>Awareness and engagement</t>
  </si>
  <si>
    <t>I understand the legal concept of "high risk data processing operations" and I am able to apply this concept to assess risk to rights and freedoms of the natural person, in the scope of the WP that I lead.</t>
  </si>
  <si>
    <t>I understand the legal concepts of "personal data", "consent", "data breach", "profiling", and I am able to apply these concepts in the scope of the WP that I lead.</t>
  </si>
  <si>
    <t>I understand the legal concepts of "pseudonymisation", "encryption", and I am able to apply these concepts in the scope of the WP that I lead.</t>
  </si>
  <si>
    <t>The SPARTA project provides the necessary and sufficient policies, standards, procedures, and guidelines, related to privacy issues.</t>
  </si>
  <si>
    <t>The SPARTA project provides the necessary and sufficient policies, standards, procedures, and guidelines, related to fundamental human rights issues.</t>
  </si>
  <si>
    <t>The SPARTA project provides the necessary and sufficient policies, standards, procedures, and guidelines, related to ethical issues.</t>
  </si>
  <si>
    <t>The SPARTA project provides the necessary and sufficient policies, standards, procedures, and guidelines, related to responsible research and innovation.</t>
  </si>
  <si>
    <t>In the scope of the WP that I lead, generic privacy requirements and concerns were formally presented and discussed in a formal venue or procedure (telco, meeting, conference, workshop, or other effective communication means).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</si>
  <si>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</si>
  <si>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</si>
  <si>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</si>
  <si>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</si>
  <si>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</si>
  <si>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</si>
  <si>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</si>
  <si>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</si>
  <si>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</si>
  <si>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</si>
  <si>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WP11</t>
  </si>
  <si>
    <t>WP12</t>
  </si>
  <si>
    <t>WP13</t>
  </si>
  <si>
    <t>WP14</t>
  </si>
  <si>
    <t>Statement</t>
  </si>
  <si>
    <t>FA</t>
  </si>
  <si>
    <t>LA</t>
  </si>
  <si>
    <t>PA</t>
  </si>
  <si>
    <t>NA</t>
  </si>
  <si>
    <t>Fully Agree</t>
  </si>
  <si>
    <t>Largelly Agree</t>
  </si>
  <si>
    <t>Partially Agree</t>
  </si>
  <si>
    <t>Not Agree</t>
  </si>
  <si>
    <t>Ratings</t>
  </si>
  <si>
    <t>Per statement</t>
  </si>
  <si>
    <t>Per work package</t>
  </si>
  <si>
    <t>(control =100%)</t>
  </si>
  <si>
    <t>(control 100%)</t>
  </si>
  <si>
    <t>(control 14)</t>
  </si>
  <si>
    <t>&gt;=</t>
  </si>
  <si>
    <t>Overall positive</t>
  </si>
  <si>
    <t>Positive (FA+LA)</t>
  </si>
  <si>
    <t>Negative (PA+NA)</t>
  </si>
  <si>
    <t>Positive agreement (FA+LA) %</t>
  </si>
  <si>
    <t>Negative agreement (PA+NA)%</t>
  </si>
  <si>
    <t>Overall satisfied</t>
  </si>
  <si>
    <t>Overall not satisfied</t>
  </si>
  <si>
    <t>Overall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</si>
</sst>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5" borderId="0" xfId="0" applyFont="1" applyFill="1" applyAlignment="1">
      <alignment vertical="top" wrapText="1"/>
    </xf>
    <xf numFmtId="0" fontId="0" fillId="5" borderId="0" xfId="0" applyFill="1" applyAlignment="1">
      <alignment horizontal="center" vertical="top" wrapText="1"/>
    </xf>
    <xf numFmtId="0" fontId="1" fillId="5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9" fontId="0" fillId="0" borderId="0" xfId="0" applyNumberForma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9" fontId="4" fillId="0" borderId="0" xfId="0" applyNumberFormat="1" applyFont="1" applyAlignment="1">
      <alignment horizontal="center" vertical="top" wrapText="1"/>
    </xf>
    <xf numFmtId="9" fontId="5" fillId="0" borderId="0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 vertical="top" wrapText="1"/>
    </xf>
    <xf numFmtId="0" fontId="0" fillId="6" borderId="0" xfId="0" applyFill="1" applyAlignment="1">
      <alignment horizontal="left" vertical="top" wrapText="1"/>
    </xf>
    <xf numFmtId="9" fontId="0" fillId="0" borderId="0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 wrapText="1"/>
    </xf>
    <xf numFmtId="9" fontId="3" fillId="0" borderId="4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 vertical="top" wrapText="1"/>
    </xf>
    <xf numFmtId="9" fontId="0" fillId="0" borderId="3" xfId="0" applyNumberFormat="1" applyBorder="1" applyAlignment="1">
      <alignment horizontal="center" vertical="top" wrapText="1"/>
    </xf>
    <xf numFmtId="9" fontId="0" fillId="0" borderId="2" xfId="0" applyNumberForma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4" fillId="6" borderId="0" xfId="0" applyFont="1" applyFill="1" applyAlignment="1">
      <alignment horizontal="center" vertical="top" wrapText="1"/>
    </xf>
    <xf numFmtId="0" fontId="1" fillId="8" borderId="0" xfId="0" applyFont="1" applyFill="1" applyAlignment="1">
      <alignment vertical="top" wrapText="1"/>
    </xf>
    <xf numFmtId="0" fontId="0" fillId="8" borderId="0" xfId="0" applyFill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/>
    </xf>
    <xf numFmtId="9" fontId="4" fillId="4" borderId="0" xfId="0" applyNumberFormat="1" applyFont="1" applyFill="1" applyAlignment="1">
      <alignment horizontal="center" vertical="top"/>
    </xf>
    <xf numFmtId="9" fontId="4" fillId="4" borderId="0" xfId="0" applyNumberFormat="1" applyFont="1" applyFill="1" applyAlignment="1">
      <alignment horizontal="left" vertical="top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38135"/>
      </a:accent1>
      <a:accent2>
        <a:srgbClr val="A8D08D"/>
      </a:accent2>
      <a:accent3>
        <a:srgbClr val="FFFF00"/>
      </a:accent3>
      <a:accent4>
        <a:srgbClr val="FF0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5C24-66A1-4DAF-858C-D390686D9514}">
  <dimension ref="A1:AB57"/>
  <sheetViews>
    <sheetView tabSelected="1" workbookViewId="0">
      <selection activeCell="Q2" sqref="Q2"/>
    </sheetView>
  </sheetViews>
  <sheetFormatPr defaultColWidth="9.15234375" defaultRowHeight="14.6" x14ac:dyDescent="0.4"/>
  <cols>
    <col min="1" max="1" width="3.53515625" style="1" customWidth="1"/>
    <col min="2" max="2" width="35.3828125" style="1" customWidth="1"/>
    <col min="3" max="3" width="47.69140625" style="1" customWidth="1"/>
    <col min="4" max="17" width="9.3828125" style="4" customWidth="1"/>
    <col min="18" max="18" width="5" style="40" customWidth="1"/>
    <col min="19" max="27" width="9.3828125" style="4" customWidth="1"/>
    <col min="28" max="28" width="179.15234375" style="1" customWidth="1"/>
    <col min="29" max="16384" width="9.15234375" style="1"/>
  </cols>
  <sheetData>
    <row r="1" spans="1:28" s="8" customFormat="1" x14ac:dyDescent="0.4">
      <c r="A1" s="6" t="s">
        <v>0</v>
      </c>
      <c r="B1" s="7" t="s">
        <v>12</v>
      </c>
      <c r="C1" s="7"/>
      <c r="D1" s="17" t="s">
        <v>73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39"/>
      <c r="S1" s="16" t="s">
        <v>72</v>
      </c>
      <c r="T1" s="14"/>
      <c r="U1" s="14"/>
      <c r="V1" s="14"/>
      <c r="W1" s="14"/>
      <c r="X1" s="14"/>
      <c r="Y1" s="14"/>
      <c r="Z1" s="14"/>
      <c r="AA1" s="14"/>
      <c r="AB1" s="9" t="s">
        <v>2</v>
      </c>
    </row>
    <row r="2" spans="1:28" ht="49.5" customHeight="1" x14ac:dyDescent="0.4">
      <c r="A2" s="2" t="s">
        <v>1</v>
      </c>
      <c r="B2" s="3" t="s">
        <v>6</v>
      </c>
      <c r="C2" s="3" t="s">
        <v>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53</v>
      </c>
      <c r="J2" s="5" t="s">
        <v>54</v>
      </c>
      <c r="K2" s="5" t="s">
        <v>55</v>
      </c>
      <c r="L2" s="5" t="s">
        <v>56</v>
      </c>
      <c r="M2" s="5" t="s">
        <v>57</v>
      </c>
      <c r="N2" s="5" t="s">
        <v>58</v>
      </c>
      <c r="O2" s="5" t="s">
        <v>59</v>
      </c>
      <c r="P2" s="5" t="s">
        <v>60</v>
      </c>
      <c r="Q2" s="5" t="s">
        <v>61</v>
      </c>
      <c r="R2" s="40" t="s">
        <v>76</v>
      </c>
      <c r="S2" s="15" t="s">
        <v>63</v>
      </c>
      <c r="T2" s="15" t="s">
        <v>64</v>
      </c>
      <c r="U2" s="15" t="s">
        <v>65</v>
      </c>
      <c r="V2" s="15" t="s">
        <v>66</v>
      </c>
      <c r="W2" s="22" t="s">
        <v>79</v>
      </c>
      <c r="X2" s="22" t="s">
        <v>80</v>
      </c>
      <c r="Y2" s="38" t="s">
        <v>75</v>
      </c>
      <c r="Z2" s="38" t="s">
        <v>78</v>
      </c>
      <c r="AA2" s="38" t="s">
        <v>85</v>
      </c>
      <c r="AB2" s="10" t="s">
        <v>62</v>
      </c>
    </row>
    <row r="3" spans="1:28" x14ac:dyDescent="0.4">
      <c r="A3" s="1">
        <v>1</v>
      </c>
      <c r="B3" s="1" t="s">
        <v>3</v>
      </c>
      <c r="C3" s="1" t="s">
        <v>10</v>
      </c>
      <c r="D3" s="27" t="s">
        <v>63</v>
      </c>
      <c r="E3" s="27" t="s">
        <v>64</v>
      </c>
      <c r="F3" s="27" t="s">
        <v>64</v>
      </c>
      <c r="G3" s="27" t="s">
        <v>63</v>
      </c>
      <c r="H3" s="27" t="s">
        <v>63</v>
      </c>
      <c r="I3" s="27" t="s">
        <v>63</v>
      </c>
      <c r="J3" s="27" t="s">
        <v>65</v>
      </c>
      <c r="K3" s="27" t="s">
        <v>63</v>
      </c>
      <c r="L3" s="27" t="s">
        <v>63</v>
      </c>
      <c r="M3" s="27" t="s">
        <v>63</v>
      </c>
      <c r="N3" s="27" t="s">
        <v>63</v>
      </c>
      <c r="O3" s="27" t="s">
        <v>64</v>
      </c>
      <c r="P3" s="27" t="s">
        <v>63</v>
      </c>
      <c r="Q3" s="27" t="s">
        <v>63</v>
      </c>
      <c r="R3" s="41">
        <f>COUNTA(D3:Q3)</f>
        <v>14</v>
      </c>
      <c r="S3" s="30">
        <f>COUNTIF($D3:$Q3,"FA")</f>
        <v>10</v>
      </c>
      <c r="T3" s="28">
        <f>COUNTIF($D3:$Q3,"LA")</f>
        <v>3</v>
      </c>
      <c r="U3" s="27">
        <f>COUNTIF($D3:$Q3,"PA")</f>
        <v>1</v>
      </c>
      <c r="V3" s="11">
        <f>COUNTIF($D3:$Q3,"NA")</f>
        <v>0</v>
      </c>
      <c r="W3" s="32">
        <f>($S3+$T3)/SUM($S3:$V3)</f>
        <v>0.9285714285714286</v>
      </c>
      <c r="X3" s="33">
        <f>($U3+$V3)/SUM($S3:$V3)</f>
        <v>7.1428571428571425E-2</v>
      </c>
      <c r="Y3" s="21">
        <f>W3+X3</f>
        <v>1</v>
      </c>
      <c r="Z3" s="25" t="str">
        <f>IF(W3&gt;=$S$39,"YES","NO")</f>
        <v>YES</v>
      </c>
      <c r="AA3" s="25" t="str">
        <f>IF(Z3="YES","NO","YES")</f>
        <v>NO</v>
      </c>
      <c r="AB3" s="1" t="s">
        <v>14</v>
      </c>
    </row>
    <row r="4" spans="1:28" x14ac:dyDescent="0.4">
      <c r="A4" s="1">
        <v>2</v>
      </c>
      <c r="B4" s="1" t="s">
        <v>3</v>
      </c>
      <c r="C4" s="1" t="s">
        <v>10</v>
      </c>
      <c r="D4" s="27" t="s">
        <v>64</v>
      </c>
      <c r="E4" s="27" t="s">
        <v>63</v>
      </c>
      <c r="F4" s="27" t="s">
        <v>65</v>
      </c>
      <c r="G4" s="27" t="s">
        <v>63</v>
      </c>
      <c r="H4" s="27" t="s">
        <v>63</v>
      </c>
      <c r="I4" s="27" t="s">
        <v>63</v>
      </c>
      <c r="J4" s="27" t="s">
        <v>65</v>
      </c>
      <c r="K4" s="27" t="s">
        <v>64</v>
      </c>
      <c r="L4" s="27" t="s">
        <v>63</v>
      </c>
      <c r="M4" s="27" t="s">
        <v>63</v>
      </c>
      <c r="N4" s="27" t="s">
        <v>64</v>
      </c>
      <c r="O4" s="27" t="s">
        <v>64</v>
      </c>
      <c r="P4" s="27" t="s">
        <v>64</v>
      </c>
      <c r="Q4" s="27" t="s">
        <v>64</v>
      </c>
      <c r="R4" s="41">
        <f t="shared" ref="R4:R27" si="0">COUNTA(D4:Q4)</f>
        <v>14</v>
      </c>
      <c r="S4" s="30">
        <f t="shared" ref="S4:S27" si="1">COUNTIF($D4:$Q4,"FA")</f>
        <v>6</v>
      </c>
      <c r="T4" s="28">
        <f t="shared" ref="T4:T27" si="2">COUNTIF($D4:$Q4,"LA")</f>
        <v>6</v>
      </c>
      <c r="U4" s="27">
        <f t="shared" ref="U4:U27" si="3">COUNTIF($D4:$Q4,"PA")</f>
        <v>2</v>
      </c>
      <c r="V4" s="11">
        <f t="shared" ref="V4:V27" si="4">COUNTIF($D4:$Q4,"NA")</f>
        <v>0</v>
      </c>
      <c r="W4" s="32">
        <f t="shared" ref="W4:W27" si="5">($S4+$T4)/SUM($S4:$V4)</f>
        <v>0.8571428571428571</v>
      </c>
      <c r="X4" s="33">
        <f t="shared" ref="X4:X27" si="6">($U4+$V4)/SUM($S4:$V4)</f>
        <v>0.14285714285714285</v>
      </c>
      <c r="Y4" s="21">
        <f t="shared" ref="Y4:Y27" si="7">W4+X4</f>
        <v>1</v>
      </c>
      <c r="Z4" s="25" t="str">
        <f t="shared" ref="Z4:Z27" si="8">IF(W4&gt;=$S$39,"YES","NO")</f>
        <v>YES</v>
      </c>
      <c r="AA4" s="25" t="str">
        <f t="shared" ref="AA4:AA27" si="9">IF(Z4="YES","NO","YES")</f>
        <v>NO</v>
      </c>
      <c r="AB4" s="1" t="s">
        <v>15</v>
      </c>
    </row>
    <row r="5" spans="1:28" x14ac:dyDescent="0.4">
      <c r="A5" s="1">
        <v>4</v>
      </c>
      <c r="B5" s="1" t="s">
        <v>3</v>
      </c>
      <c r="C5" s="1" t="s">
        <v>10</v>
      </c>
      <c r="D5" s="27" t="s">
        <v>64</v>
      </c>
      <c r="E5" s="27" t="s">
        <v>65</v>
      </c>
      <c r="F5" s="27" t="s">
        <v>64</v>
      </c>
      <c r="G5" s="27" t="s">
        <v>63</v>
      </c>
      <c r="H5" s="27" t="s">
        <v>63</v>
      </c>
      <c r="I5" s="27" t="s">
        <v>63</v>
      </c>
      <c r="J5" s="27" t="s">
        <v>64</v>
      </c>
      <c r="K5" s="27" t="s">
        <v>64</v>
      </c>
      <c r="L5" s="27" t="s">
        <v>63</v>
      </c>
      <c r="M5" s="27" t="s">
        <v>64</v>
      </c>
      <c r="N5" s="27" t="s">
        <v>64</v>
      </c>
      <c r="O5" s="27" t="s">
        <v>63</v>
      </c>
      <c r="P5" s="27" t="s">
        <v>64</v>
      </c>
      <c r="Q5" s="27" t="s">
        <v>64</v>
      </c>
      <c r="R5" s="41">
        <f t="shared" si="0"/>
        <v>14</v>
      </c>
      <c r="S5" s="30">
        <f t="shared" si="1"/>
        <v>5</v>
      </c>
      <c r="T5" s="28">
        <f t="shared" si="2"/>
        <v>8</v>
      </c>
      <c r="U5" s="27">
        <f t="shared" si="3"/>
        <v>1</v>
      </c>
      <c r="V5" s="11">
        <f t="shared" si="4"/>
        <v>0</v>
      </c>
      <c r="W5" s="32">
        <f t="shared" si="5"/>
        <v>0.9285714285714286</v>
      </c>
      <c r="X5" s="33">
        <f t="shared" si="6"/>
        <v>7.1428571428571425E-2</v>
      </c>
      <c r="Y5" s="21">
        <f t="shared" si="7"/>
        <v>1</v>
      </c>
      <c r="Z5" s="25" t="str">
        <f t="shared" si="8"/>
        <v>YES</v>
      </c>
      <c r="AA5" s="25" t="str">
        <f t="shared" si="9"/>
        <v>NO</v>
      </c>
      <c r="AB5" s="1" t="s">
        <v>13</v>
      </c>
    </row>
    <row r="6" spans="1:28" x14ac:dyDescent="0.4">
      <c r="A6" s="1">
        <v>5</v>
      </c>
      <c r="B6" s="1" t="s">
        <v>3</v>
      </c>
      <c r="C6" s="1" t="s">
        <v>10</v>
      </c>
      <c r="D6" s="27" t="s">
        <v>63</v>
      </c>
      <c r="E6" s="27" t="s">
        <v>64</v>
      </c>
      <c r="F6" s="27" t="s">
        <v>63</v>
      </c>
      <c r="G6" s="27" t="s">
        <v>64</v>
      </c>
      <c r="H6" s="27" t="s">
        <v>63</v>
      </c>
      <c r="I6" s="27" t="s">
        <v>63</v>
      </c>
      <c r="J6" s="27" t="s">
        <v>63</v>
      </c>
      <c r="K6" s="27" t="s">
        <v>63</v>
      </c>
      <c r="L6" s="27" t="s">
        <v>63</v>
      </c>
      <c r="M6" s="27" t="s">
        <v>63</v>
      </c>
      <c r="N6" s="27" t="s">
        <v>64</v>
      </c>
      <c r="O6" s="27" t="s">
        <v>65</v>
      </c>
      <c r="P6" s="27" t="s">
        <v>64</v>
      </c>
      <c r="Q6" s="27" t="s">
        <v>63</v>
      </c>
      <c r="R6" s="41">
        <f t="shared" si="0"/>
        <v>14</v>
      </c>
      <c r="S6" s="30">
        <f t="shared" si="1"/>
        <v>9</v>
      </c>
      <c r="T6" s="28">
        <f t="shared" si="2"/>
        <v>4</v>
      </c>
      <c r="U6" s="27">
        <f t="shared" si="3"/>
        <v>1</v>
      </c>
      <c r="V6" s="11">
        <f t="shared" si="4"/>
        <v>0</v>
      </c>
      <c r="W6" s="32">
        <f t="shared" si="5"/>
        <v>0.9285714285714286</v>
      </c>
      <c r="X6" s="33">
        <f t="shared" si="6"/>
        <v>7.1428571428571425E-2</v>
      </c>
      <c r="Y6" s="21">
        <f t="shared" si="7"/>
        <v>1</v>
      </c>
      <c r="Z6" s="25" t="str">
        <f t="shared" si="8"/>
        <v>YES</v>
      </c>
      <c r="AA6" s="25" t="str">
        <f t="shared" si="9"/>
        <v>NO</v>
      </c>
      <c r="AB6" s="1" t="s">
        <v>28</v>
      </c>
    </row>
    <row r="7" spans="1:28" x14ac:dyDescent="0.4">
      <c r="A7" s="1">
        <v>8</v>
      </c>
      <c r="B7" s="1" t="s">
        <v>3</v>
      </c>
      <c r="C7" s="1" t="s">
        <v>11</v>
      </c>
      <c r="D7" s="27" t="s">
        <v>64</v>
      </c>
      <c r="E7" s="27" t="s">
        <v>63</v>
      </c>
      <c r="F7" s="27" t="s">
        <v>63</v>
      </c>
      <c r="G7" s="27" t="s">
        <v>63</v>
      </c>
      <c r="H7" s="27" t="s">
        <v>64</v>
      </c>
      <c r="I7" s="27" t="s">
        <v>63</v>
      </c>
      <c r="J7" s="27" t="s">
        <v>63</v>
      </c>
      <c r="K7" s="27" t="s">
        <v>63</v>
      </c>
      <c r="L7" s="27" t="s">
        <v>63</v>
      </c>
      <c r="M7" s="27" t="s">
        <v>63</v>
      </c>
      <c r="N7" s="27" t="s">
        <v>64</v>
      </c>
      <c r="O7" s="27" t="s">
        <v>65</v>
      </c>
      <c r="P7" s="27" t="s">
        <v>63</v>
      </c>
      <c r="Q7" s="27" t="s">
        <v>64</v>
      </c>
      <c r="R7" s="41">
        <f t="shared" si="0"/>
        <v>14</v>
      </c>
      <c r="S7" s="30">
        <f t="shared" si="1"/>
        <v>9</v>
      </c>
      <c r="T7" s="28">
        <f t="shared" si="2"/>
        <v>4</v>
      </c>
      <c r="U7" s="27">
        <f t="shared" si="3"/>
        <v>1</v>
      </c>
      <c r="V7" s="11">
        <f t="shared" si="4"/>
        <v>0</v>
      </c>
      <c r="W7" s="32">
        <f t="shared" si="5"/>
        <v>0.9285714285714286</v>
      </c>
      <c r="X7" s="33">
        <f t="shared" si="6"/>
        <v>7.1428571428571425E-2</v>
      </c>
      <c r="Y7" s="21">
        <f t="shared" si="7"/>
        <v>1</v>
      </c>
      <c r="Z7" s="25" t="str">
        <f t="shared" si="8"/>
        <v>YES</v>
      </c>
      <c r="AA7" s="25" t="str">
        <f t="shared" si="9"/>
        <v>NO</v>
      </c>
      <c r="AB7" s="1" t="s">
        <v>16</v>
      </c>
    </row>
    <row r="8" spans="1:28" x14ac:dyDescent="0.4">
      <c r="A8" s="1">
        <v>9</v>
      </c>
      <c r="B8" s="1" t="s">
        <v>3</v>
      </c>
      <c r="C8" s="1" t="s">
        <v>11</v>
      </c>
      <c r="D8" s="27" t="s">
        <v>63</v>
      </c>
      <c r="E8" s="27" t="s">
        <v>64</v>
      </c>
      <c r="F8" s="27" t="s">
        <v>63</v>
      </c>
      <c r="G8" s="27" t="s">
        <v>63</v>
      </c>
      <c r="H8" s="27" t="s">
        <v>63</v>
      </c>
      <c r="I8" s="27" t="s">
        <v>63</v>
      </c>
      <c r="J8" s="27" t="s">
        <v>63</v>
      </c>
      <c r="K8" s="27" t="s">
        <v>63</v>
      </c>
      <c r="L8" s="27" t="s">
        <v>63</v>
      </c>
      <c r="M8" s="27" t="s">
        <v>63</v>
      </c>
      <c r="N8" s="27" t="s">
        <v>63</v>
      </c>
      <c r="O8" s="27" t="s">
        <v>64</v>
      </c>
      <c r="P8" s="27" t="s">
        <v>63</v>
      </c>
      <c r="Q8" s="27" t="s">
        <v>63</v>
      </c>
      <c r="R8" s="41">
        <f t="shared" si="0"/>
        <v>14</v>
      </c>
      <c r="S8" s="30">
        <f t="shared" si="1"/>
        <v>12</v>
      </c>
      <c r="T8" s="28">
        <f t="shared" si="2"/>
        <v>2</v>
      </c>
      <c r="U8" s="27">
        <f t="shared" si="3"/>
        <v>0</v>
      </c>
      <c r="V8" s="11">
        <f t="shared" si="4"/>
        <v>0</v>
      </c>
      <c r="W8" s="32">
        <f t="shared" si="5"/>
        <v>1</v>
      </c>
      <c r="X8" s="33">
        <f t="shared" si="6"/>
        <v>0</v>
      </c>
      <c r="Y8" s="21">
        <f t="shared" si="7"/>
        <v>1</v>
      </c>
      <c r="Z8" s="25" t="str">
        <f t="shared" si="8"/>
        <v>YES</v>
      </c>
      <c r="AA8" s="25" t="str">
        <f t="shared" si="9"/>
        <v>NO</v>
      </c>
      <c r="AB8" s="1" t="s">
        <v>29</v>
      </c>
    </row>
    <row r="9" spans="1:28" x14ac:dyDescent="0.4">
      <c r="A9" s="1">
        <v>11</v>
      </c>
      <c r="B9" s="1" t="s">
        <v>3</v>
      </c>
      <c r="C9" s="1" t="s">
        <v>24</v>
      </c>
      <c r="D9" s="27" t="s">
        <v>65</v>
      </c>
      <c r="E9" s="27" t="s">
        <v>64</v>
      </c>
      <c r="F9" s="27" t="s">
        <v>63</v>
      </c>
      <c r="G9" s="27" t="s">
        <v>64</v>
      </c>
      <c r="H9" s="27" t="s">
        <v>65</v>
      </c>
      <c r="I9" s="27" t="s">
        <v>64</v>
      </c>
      <c r="J9" s="27" t="s">
        <v>64</v>
      </c>
      <c r="K9" s="27" t="s">
        <v>64</v>
      </c>
      <c r="L9" s="27" t="s">
        <v>63</v>
      </c>
      <c r="M9" s="27" t="s">
        <v>64</v>
      </c>
      <c r="N9" s="27" t="s">
        <v>64</v>
      </c>
      <c r="O9" s="27" t="s">
        <v>66</v>
      </c>
      <c r="P9" s="27" t="s">
        <v>64</v>
      </c>
      <c r="Q9" s="27" t="s">
        <v>65</v>
      </c>
      <c r="R9" s="41">
        <f t="shared" si="0"/>
        <v>14</v>
      </c>
      <c r="S9" s="30">
        <f t="shared" si="1"/>
        <v>2</v>
      </c>
      <c r="T9" s="28">
        <f t="shared" si="2"/>
        <v>8</v>
      </c>
      <c r="U9" s="27">
        <f t="shared" si="3"/>
        <v>3</v>
      </c>
      <c r="V9" s="11">
        <f t="shared" si="4"/>
        <v>1</v>
      </c>
      <c r="W9" s="32">
        <f t="shared" si="5"/>
        <v>0.7142857142857143</v>
      </c>
      <c r="X9" s="33">
        <f t="shared" si="6"/>
        <v>0.2857142857142857</v>
      </c>
      <c r="Y9" s="21">
        <f t="shared" si="7"/>
        <v>1</v>
      </c>
      <c r="Z9" s="25" t="str">
        <f t="shared" si="8"/>
        <v>YES</v>
      </c>
      <c r="AA9" s="25" t="str">
        <f t="shared" si="9"/>
        <v>NO</v>
      </c>
      <c r="AB9" s="1" t="s">
        <v>44</v>
      </c>
    </row>
    <row r="10" spans="1:28" x14ac:dyDescent="0.4">
      <c r="A10" s="1">
        <v>1</v>
      </c>
      <c r="B10" s="1" t="s">
        <v>30</v>
      </c>
      <c r="C10" s="1" t="s">
        <v>9</v>
      </c>
      <c r="D10" s="27" t="s">
        <v>63</v>
      </c>
      <c r="E10" s="27" t="s">
        <v>63</v>
      </c>
      <c r="F10" s="27" t="s">
        <v>63</v>
      </c>
      <c r="G10" s="27" t="s">
        <v>63</v>
      </c>
      <c r="H10" s="27" t="s">
        <v>64</v>
      </c>
      <c r="I10" s="27" t="s">
        <v>63</v>
      </c>
      <c r="J10" s="27" t="s">
        <v>63</v>
      </c>
      <c r="K10" s="27" t="s">
        <v>64</v>
      </c>
      <c r="L10" s="27" t="s">
        <v>63</v>
      </c>
      <c r="M10" s="27" t="s">
        <v>63</v>
      </c>
      <c r="N10" s="27" t="s">
        <v>64</v>
      </c>
      <c r="O10" s="27" t="s">
        <v>66</v>
      </c>
      <c r="P10" s="27" t="s">
        <v>64</v>
      </c>
      <c r="Q10" s="27" t="s">
        <v>63</v>
      </c>
      <c r="R10" s="41">
        <f t="shared" si="0"/>
        <v>14</v>
      </c>
      <c r="S10" s="30">
        <f t="shared" si="1"/>
        <v>9</v>
      </c>
      <c r="T10" s="28">
        <f t="shared" si="2"/>
        <v>4</v>
      </c>
      <c r="U10" s="27">
        <f t="shared" si="3"/>
        <v>0</v>
      </c>
      <c r="V10" s="11">
        <f t="shared" si="4"/>
        <v>1</v>
      </c>
      <c r="W10" s="32">
        <f t="shared" si="5"/>
        <v>0.9285714285714286</v>
      </c>
      <c r="X10" s="33">
        <f t="shared" si="6"/>
        <v>7.1428571428571425E-2</v>
      </c>
      <c r="Y10" s="21">
        <f t="shared" si="7"/>
        <v>1</v>
      </c>
      <c r="Z10" s="25" t="str">
        <f t="shared" si="8"/>
        <v>YES</v>
      </c>
      <c r="AA10" s="25" t="str">
        <f t="shared" si="9"/>
        <v>NO</v>
      </c>
      <c r="AB10" s="1" t="s">
        <v>37</v>
      </c>
    </row>
    <row r="11" spans="1:28" x14ac:dyDescent="0.4">
      <c r="A11" s="1">
        <v>6</v>
      </c>
      <c r="B11" s="1" t="s">
        <v>30</v>
      </c>
      <c r="C11" s="1" t="s">
        <v>9</v>
      </c>
      <c r="D11" s="27" t="s">
        <v>64</v>
      </c>
      <c r="E11" s="27" t="s">
        <v>63</v>
      </c>
      <c r="F11" s="27" t="s">
        <v>64</v>
      </c>
      <c r="G11" s="27" t="s">
        <v>64</v>
      </c>
      <c r="H11" s="27" t="s">
        <v>64</v>
      </c>
      <c r="I11" s="27" t="s">
        <v>63</v>
      </c>
      <c r="J11" s="27" t="s">
        <v>64</v>
      </c>
      <c r="K11" s="27" t="s">
        <v>64</v>
      </c>
      <c r="L11" s="27" t="s">
        <v>63</v>
      </c>
      <c r="M11" s="27" t="s">
        <v>63</v>
      </c>
      <c r="N11" s="27" t="s">
        <v>64</v>
      </c>
      <c r="O11" s="27" t="s">
        <v>66</v>
      </c>
      <c r="P11" s="27" t="s">
        <v>63</v>
      </c>
      <c r="Q11" s="27" t="s">
        <v>64</v>
      </c>
      <c r="R11" s="41">
        <f t="shared" si="0"/>
        <v>14</v>
      </c>
      <c r="S11" s="30">
        <f t="shared" si="1"/>
        <v>5</v>
      </c>
      <c r="T11" s="28">
        <f t="shared" si="2"/>
        <v>8</v>
      </c>
      <c r="U11" s="27">
        <f t="shared" si="3"/>
        <v>0</v>
      </c>
      <c r="V11" s="11">
        <f t="shared" si="4"/>
        <v>1</v>
      </c>
      <c r="W11" s="32">
        <f t="shared" si="5"/>
        <v>0.9285714285714286</v>
      </c>
      <c r="X11" s="33">
        <f t="shared" si="6"/>
        <v>7.1428571428571425E-2</v>
      </c>
      <c r="Y11" s="21">
        <f t="shared" si="7"/>
        <v>1</v>
      </c>
      <c r="Z11" s="25" t="str">
        <f t="shared" si="8"/>
        <v>YES</v>
      </c>
      <c r="AA11" s="25" t="str">
        <f t="shared" si="9"/>
        <v>NO</v>
      </c>
      <c r="AB11" s="1" t="s">
        <v>31</v>
      </c>
    </row>
    <row r="12" spans="1:28" ht="18" customHeight="1" x14ac:dyDescent="0.4">
      <c r="A12" s="1">
        <v>7</v>
      </c>
      <c r="B12" s="1" t="s">
        <v>30</v>
      </c>
      <c r="C12" s="1" t="s">
        <v>39</v>
      </c>
      <c r="D12" s="27" t="s">
        <v>65</v>
      </c>
      <c r="E12" s="27" t="s">
        <v>63</v>
      </c>
      <c r="F12" s="27" t="s">
        <v>63</v>
      </c>
      <c r="G12" s="27" t="s">
        <v>63</v>
      </c>
      <c r="H12" s="27" t="s">
        <v>65</v>
      </c>
      <c r="I12" s="27" t="s">
        <v>63</v>
      </c>
      <c r="J12" s="27" t="s">
        <v>63</v>
      </c>
      <c r="K12" s="27" t="s">
        <v>63</v>
      </c>
      <c r="L12" s="27" t="s">
        <v>64</v>
      </c>
      <c r="M12" s="27" t="s">
        <v>64</v>
      </c>
      <c r="N12" s="27" t="s">
        <v>65</v>
      </c>
      <c r="O12" s="27" t="s">
        <v>66</v>
      </c>
      <c r="P12" s="27" t="s">
        <v>65</v>
      </c>
      <c r="Q12" s="27" t="s">
        <v>65</v>
      </c>
      <c r="R12" s="41">
        <f t="shared" si="0"/>
        <v>14</v>
      </c>
      <c r="S12" s="30">
        <f t="shared" si="1"/>
        <v>6</v>
      </c>
      <c r="T12" s="28">
        <f t="shared" si="2"/>
        <v>2</v>
      </c>
      <c r="U12" s="27">
        <f t="shared" si="3"/>
        <v>5</v>
      </c>
      <c r="V12" s="11">
        <f t="shared" si="4"/>
        <v>1</v>
      </c>
      <c r="W12" s="32">
        <f t="shared" si="5"/>
        <v>0.5714285714285714</v>
      </c>
      <c r="X12" s="33">
        <f t="shared" si="6"/>
        <v>0.42857142857142855</v>
      </c>
      <c r="Y12" s="21">
        <f t="shared" si="7"/>
        <v>1</v>
      </c>
      <c r="Z12" s="25" t="str">
        <f t="shared" si="8"/>
        <v>YES</v>
      </c>
      <c r="AA12" s="25" t="str">
        <f t="shared" si="9"/>
        <v>NO</v>
      </c>
      <c r="AB12" s="1" t="s">
        <v>47</v>
      </c>
    </row>
    <row r="13" spans="1:28" x14ac:dyDescent="0.4">
      <c r="A13" s="1">
        <v>8</v>
      </c>
      <c r="B13" s="1" t="s">
        <v>30</v>
      </c>
      <c r="C13" s="1" t="s">
        <v>38</v>
      </c>
      <c r="D13" s="27" t="s">
        <v>64</v>
      </c>
      <c r="E13" s="27" t="s">
        <v>63</v>
      </c>
      <c r="F13" s="27" t="s">
        <v>63</v>
      </c>
      <c r="G13" s="27" t="s">
        <v>63</v>
      </c>
      <c r="H13" s="27" t="s">
        <v>63</v>
      </c>
      <c r="I13" s="27" t="s">
        <v>63</v>
      </c>
      <c r="J13" s="27" t="s">
        <v>63</v>
      </c>
      <c r="K13" s="27" t="s">
        <v>65</v>
      </c>
      <c r="L13" s="27" t="s">
        <v>63</v>
      </c>
      <c r="M13" s="27" t="s">
        <v>63</v>
      </c>
      <c r="N13" s="27" t="s">
        <v>64</v>
      </c>
      <c r="O13" s="27" t="s">
        <v>63</v>
      </c>
      <c r="P13" s="27" t="s">
        <v>64</v>
      </c>
      <c r="Q13" s="27" t="s">
        <v>64</v>
      </c>
      <c r="R13" s="41">
        <f t="shared" si="0"/>
        <v>14</v>
      </c>
      <c r="S13" s="30">
        <f t="shared" si="1"/>
        <v>9</v>
      </c>
      <c r="T13" s="28">
        <f t="shared" si="2"/>
        <v>4</v>
      </c>
      <c r="U13" s="27">
        <f t="shared" si="3"/>
        <v>1</v>
      </c>
      <c r="V13" s="11">
        <f t="shared" si="4"/>
        <v>0</v>
      </c>
      <c r="W13" s="32">
        <f t="shared" si="5"/>
        <v>0.9285714285714286</v>
      </c>
      <c r="X13" s="33">
        <f t="shared" si="6"/>
        <v>7.1428571428571425E-2</v>
      </c>
      <c r="Y13" s="21">
        <f t="shared" si="7"/>
        <v>1</v>
      </c>
      <c r="Z13" s="25" t="str">
        <f t="shared" si="8"/>
        <v>YES</v>
      </c>
      <c r="AA13" s="25" t="str">
        <f t="shared" si="9"/>
        <v>NO</v>
      </c>
      <c r="AB13" s="1" t="s">
        <v>41</v>
      </c>
    </row>
    <row r="14" spans="1:28" x14ac:dyDescent="0.4">
      <c r="A14" s="1">
        <v>9</v>
      </c>
      <c r="B14" s="1" t="s">
        <v>30</v>
      </c>
      <c r="C14" s="1" t="s">
        <v>38</v>
      </c>
      <c r="D14" s="27" t="s">
        <v>63</v>
      </c>
      <c r="E14" s="27" t="s">
        <v>63</v>
      </c>
      <c r="F14" s="27" t="s">
        <v>63</v>
      </c>
      <c r="G14" s="27" t="s">
        <v>63</v>
      </c>
      <c r="H14" s="27" t="s">
        <v>63</v>
      </c>
      <c r="I14" s="27" t="s">
        <v>63</v>
      </c>
      <c r="J14" s="27" t="s">
        <v>63</v>
      </c>
      <c r="K14" s="27" t="s">
        <v>64</v>
      </c>
      <c r="L14" s="27" t="s">
        <v>63</v>
      </c>
      <c r="M14" s="27" t="s">
        <v>63</v>
      </c>
      <c r="N14" s="27" t="s">
        <v>64</v>
      </c>
      <c r="O14" s="27" t="s">
        <v>64</v>
      </c>
      <c r="P14" s="27" t="s">
        <v>64</v>
      </c>
      <c r="Q14" s="27" t="s">
        <v>63</v>
      </c>
      <c r="R14" s="41">
        <f t="shared" si="0"/>
        <v>14</v>
      </c>
      <c r="S14" s="30">
        <f t="shared" si="1"/>
        <v>10</v>
      </c>
      <c r="T14" s="28">
        <f t="shared" si="2"/>
        <v>4</v>
      </c>
      <c r="U14" s="27">
        <f t="shared" si="3"/>
        <v>0</v>
      </c>
      <c r="V14" s="11">
        <f t="shared" si="4"/>
        <v>0</v>
      </c>
      <c r="W14" s="32">
        <f t="shared" si="5"/>
        <v>1</v>
      </c>
      <c r="X14" s="33">
        <f t="shared" si="6"/>
        <v>0</v>
      </c>
      <c r="Y14" s="21">
        <f t="shared" si="7"/>
        <v>1</v>
      </c>
      <c r="Z14" s="25" t="str">
        <f t="shared" si="8"/>
        <v>YES</v>
      </c>
      <c r="AA14" s="25" t="str">
        <f t="shared" si="9"/>
        <v>NO</v>
      </c>
      <c r="AB14" s="1" t="s">
        <v>42</v>
      </c>
    </row>
    <row r="15" spans="1:28" ht="17.25" customHeight="1" x14ac:dyDescent="0.4">
      <c r="A15" s="1">
        <v>10</v>
      </c>
      <c r="B15" s="1" t="s">
        <v>30</v>
      </c>
      <c r="C15" s="1" t="s">
        <v>38</v>
      </c>
      <c r="D15" s="27" t="s">
        <v>64</v>
      </c>
      <c r="E15" s="27" t="s">
        <v>63</v>
      </c>
      <c r="F15" s="27" t="s">
        <v>65</v>
      </c>
      <c r="G15" s="27" t="s">
        <v>63</v>
      </c>
      <c r="H15" s="27" t="s">
        <v>64</v>
      </c>
      <c r="I15" s="27" t="s">
        <v>63</v>
      </c>
      <c r="J15" s="27" t="s">
        <v>65</v>
      </c>
      <c r="K15" s="27" t="s">
        <v>64</v>
      </c>
      <c r="L15" s="27" t="s">
        <v>63</v>
      </c>
      <c r="M15" s="27" t="s">
        <v>63</v>
      </c>
      <c r="N15" s="27" t="s">
        <v>64</v>
      </c>
      <c r="O15" s="27" t="s">
        <v>65</v>
      </c>
      <c r="P15" s="27" t="s">
        <v>64</v>
      </c>
      <c r="Q15" s="27" t="s">
        <v>64</v>
      </c>
      <c r="R15" s="41">
        <f t="shared" si="0"/>
        <v>14</v>
      </c>
      <c r="S15" s="30">
        <f t="shared" si="1"/>
        <v>5</v>
      </c>
      <c r="T15" s="28">
        <f t="shared" si="2"/>
        <v>6</v>
      </c>
      <c r="U15" s="27">
        <f t="shared" si="3"/>
        <v>3</v>
      </c>
      <c r="V15" s="11">
        <f t="shared" si="4"/>
        <v>0</v>
      </c>
      <c r="W15" s="32">
        <f t="shared" si="5"/>
        <v>0.7857142857142857</v>
      </c>
      <c r="X15" s="33">
        <f t="shared" si="6"/>
        <v>0.21428571428571427</v>
      </c>
      <c r="Y15" s="21">
        <f t="shared" si="7"/>
        <v>1</v>
      </c>
      <c r="Z15" s="25" t="str">
        <f t="shared" si="8"/>
        <v>YES</v>
      </c>
      <c r="AA15" s="25" t="str">
        <f t="shared" si="9"/>
        <v>NO</v>
      </c>
      <c r="AB15" s="1" t="s">
        <v>40</v>
      </c>
    </row>
    <row r="16" spans="1:28" x14ac:dyDescent="0.4">
      <c r="A16" s="1">
        <v>12</v>
      </c>
      <c r="B16" s="1" t="s">
        <v>30</v>
      </c>
      <c r="C16" s="1" t="s">
        <v>24</v>
      </c>
      <c r="D16" s="27" t="s">
        <v>65</v>
      </c>
      <c r="E16" s="27" t="s">
        <v>63</v>
      </c>
      <c r="F16" s="27" t="s">
        <v>64</v>
      </c>
      <c r="G16" s="27" t="s">
        <v>64</v>
      </c>
      <c r="H16" s="27" t="s">
        <v>64</v>
      </c>
      <c r="I16" s="27" t="s">
        <v>63</v>
      </c>
      <c r="J16" s="27" t="s">
        <v>64</v>
      </c>
      <c r="K16" s="27" t="s">
        <v>64</v>
      </c>
      <c r="L16" s="27" t="s">
        <v>63</v>
      </c>
      <c r="M16" s="27" t="s">
        <v>64</v>
      </c>
      <c r="N16" s="27" t="s">
        <v>65</v>
      </c>
      <c r="O16" s="27" t="s">
        <v>66</v>
      </c>
      <c r="P16" s="27" t="s">
        <v>64</v>
      </c>
      <c r="Q16" s="27" t="s">
        <v>65</v>
      </c>
      <c r="R16" s="41">
        <f t="shared" si="0"/>
        <v>14</v>
      </c>
      <c r="S16" s="30">
        <f t="shared" si="1"/>
        <v>3</v>
      </c>
      <c r="T16" s="28">
        <f t="shared" si="2"/>
        <v>7</v>
      </c>
      <c r="U16" s="27">
        <f t="shared" si="3"/>
        <v>3</v>
      </c>
      <c r="V16" s="11">
        <f t="shared" si="4"/>
        <v>1</v>
      </c>
      <c r="W16" s="32">
        <f t="shared" si="5"/>
        <v>0.7142857142857143</v>
      </c>
      <c r="X16" s="33">
        <f t="shared" si="6"/>
        <v>0.2857142857142857</v>
      </c>
      <c r="Y16" s="21">
        <f t="shared" si="7"/>
        <v>1</v>
      </c>
      <c r="Z16" s="25" t="str">
        <f t="shared" si="8"/>
        <v>YES</v>
      </c>
      <c r="AA16" s="25" t="str">
        <f t="shared" si="9"/>
        <v>NO</v>
      </c>
      <c r="AB16" s="1" t="s">
        <v>43</v>
      </c>
    </row>
    <row r="17" spans="1:28" ht="18" customHeight="1" x14ac:dyDescent="0.4">
      <c r="A17" s="1">
        <v>1</v>
      </c>
      <c r="B17" s="1" t="s">
        <v>23</v>
      </c>
      <c r="C17" s="1" t="s">
        <v>25</v>
      </c>
      <c r="D17" s="27" t="s">
        <v>65</v>
      </c>
      <c r="E17" s="27" t="s">
        <v>63</v>
      </c>
      <c r="F17" s="27" t="s">
        <v>64</v>
      </c>
      <c r="G17" s="27" t="s">
        <v>63</v>
      </c>
      <c r="H17" s="27" t="s">
        <v>65</v>
      </c>
      <c r="I17" s="27" t="s">
        <v>64</v>
      </c>
      <c r="J17" s="27" t="s">
        <v>64</v>
      </c>
      <c r="K17" s="27" t="s">
        <v>65</v>
      </c>
      <c r="L17" s="27" t="s">
        <v>63</v>
      </c>
      <c r="M17" s="27" t="s">
        <v>65</v>
      </c>
      <c r="N17" s="27" t="s">
        <v>65</v>
      </c>
      <c r="O17" s="27" t="s">
        <v>66</v>
      </c>
      <c r="P17" s="27" t="s">
        <v>66</v>
      </c>
      <c r="Q17" s="27" t="s">
        <v>65</v>
      </c>
      <c r="R17" s="41">
        <f t="shared" si="0"/>
        <v>14</v>
      </c>
      <c r="S17" s="30">
        <f t="shared" si="1"/>
        <v>3</v>
      </c>
      <c r="T17" s="28">
        <f t="shared" si="2"/>
        <v>3</v>
      </c>
      <c r="U17" s="27">
        <f t="shared" si="3"/>
        <v>6</v>
      </c>
      <c r="V17" s="11">
        <f t="shared" si="4"/>
        <v>2</v>
      </c>
      <c r="W17" s="32">
        <f t="shared" si="5"/>
        <v>0.42857142857142855</v>
      </c>
      <c r="X17" s="33">
        <f t="shared" si="6"/>
        <v>0.5714285714285714</v>
      </c>
      <c r="Y17" s="21">
        <f t="shared" si="7"/>
        <v>1</v>
      </c>
      <c r="Z17" s="25" t="str">
        <f t="shared" si="8"/>
        <v>NO</v>
      </c>
      <c r="AA17" s="25" t="str">
        <f t="shared" si="9"/>
        <v>YES</v>
      </c>
      <c r="AB17" s="1" t="s">
        <v>32</v>
      </c>
    </row>
    <row r="18" spans="1:28" ht="17.25" customHeight="1" x14ac:dyDescent="0.4">
      <c r="A18" s="1">
        <v>2</v>
      </c>
      <c r="B18" s="1" t="s">
        <v>23</v>
      </c>
      <c r="C18" s="1" t="s">
        <v>26</v>
      </c>
      <c r="D18" s="27" t="s">
        <v>65</v>
      </c>
      <c r="E18" s="27" t="s">
        <v>63</v>
      </c>
      <c r="F18" s="27" t="s">
        <v>64</v>
      </c>
      <c r="G18" s="27" t="s">
        <v>63</v>
      </c>
      <c r="H18" s="27" t="s">
        <v>65</v>
      </c>
      <c r="I18" s="27" t="s">
        <v>64</v>
      </c>
      <c r="J18" s="27" t="s">
        <v>64</v>
      </c>
      <c r="K18" s="27" t="s">
        <v>65</v>
      </c>
      <c r="L18" s="27" t="s">
        <v>63</v>
      </c>
      <c r="M18" s="27" t="s">
        <v>65</v>
      </c>
      <c r="N18" s="27" t="s">
        <v>65</v>
      </c>
      <c r="O18" s="27" t="s">
        <v>66</v>
      </c>
      <c r="P18" s="27" t="s">
        <v>66</v>
      </c>
      <c r="Q18" s="27" t="s">
        <v>65</v>
      </c>
      <c r="R18" s="41">
        <f t="shared" si="0"/>
        <v>14</v>
      </c>
      <c r="S18" s="30">
        <f t="shared" si="1"/>
        <v>3</v>
      </c>
      <c r="T18" s="28">
        <f t="shared" si="2"/>
        <v>3</v>
      </c>
      <c r="U18" s="27">
        <f t="shared" si="3"/>
        <v>6</v>
      </c>
      <c r="V18" s="11">
        <f t="shared" si="4"/>
        <v>2</v>
      </c>
      <c r="W18" s="32">
        <f t="shared" si="5"/>
        <v>0.42857142857142855</v>
      </c>
      <c r="X18" s="33">
        <f t="shared" si="6"/>
        <v>0.5714285714285714</v>
      </c>
      <c r="Y18" s="21">
        <f t="shared" si="7"/>
        <v>1</v>
      </c>
      <c r="Z18" s="25" t="str">
        <f t="shared" si="8"/>
        <v>NO</v>
      </c>
      <c r="AA18" s="25" t="str">
        <f t="shared" si="9"/>
        <v>YES</v>
      </c>
      <c r="AB18" s="1" t="s">
        <v>33</v>
      </c>
    </row>
    <row r="19" spans="1:28" x14ac:dyDescent="0.4">
      <c r="A19" s="1">
        <v>4</v>
      </c>
      <c r="B19" s="1" t="s">
        <v>23</v>
      </c>
      <c r="C19" s="1" t="s">
        <v>24</v>
      </c>
      <c r="D19" s="27" t="s">
        <v>64</v>
      </c>
      <c r="E19" s="27" t="s">
        <v>64</v>
      </c>
      <c r="F19" s="27" t="s">
        <v>64</v>
      </c>
      <c r="G19" s="27" t="s">
        <v>63</v>
      </c>
      <c r="H19" s="27" t="s">
        <v>65</v>
      </c>
      <c r="I19" s="27" t="s">
        <v>64</v>
      </c>
      <c r="J19" s="27" t="s">
        <v>64</v>
      </c>
      <c r="K19" s="27" t="s">
        <v>64</v>
      </c>
      <c r="L19" s="27" t="s">
        <v>63</v>
      </c>
      <c r="M19" s="27" t="s">
        <v>65</v>
      </c>
      <c r="N19" s="27" t="s">
        <v>64</v>
      </c>
      <c r="O19" s="27" t="s">
        <v>65</v>
      </c>
      <c r="P19" s="27" t="s">
        <v>64</v>
      </c>
      <c r="Q19" s="27" t="s">
        <v>64</v>
      </c>
      <c r="R19" s="41">
        <f t="shared" si="0"/>
        <v>14</v>
      </c>
      <c r="S19" s="30">
        <f t="shared" si="1"/>
        <v>2</v>
      </c>
      <c r="T19" s="28">
        <f t="shared" si="2"/>
        <v>9</v>
      </c>
      <c r="U19" s="27">
        <f t="shared" si="3"/>
        <v>3</v>
      </c>
      <c r="V19" s="11">
        <f t="shared" si="4"/>
        <v>0</v>
      </c>
      <c r="W19" s="32">
        <f t="shared" si="5"/>
        <v>0.7857142857142857</v>
      </c>
      <c r="X19" s="33">
        <f t="shared" si="6"/>
        <v>0.21428571428571427</v>
      </c>
      <c r="Y19" s="21">
        <f t="shared" si="7"/>
        <v>1</v>
      </c>
      <c r="Z19" s="25" t="str">
        <f t="shared" si="8"/>
        <v>YES</v>
      </c>
      <c r="AA19" s="25" t="str">
        <f t="shared" si="9"/>
        <v>NO</v>
      </c>
      <c r="AB19" s="1" t="s">
        <v>45</v>
      </c>
    </row>
    <row r="20" spans="1:28" x14ac:dyDescent="0.4">
      <c r="A20" s="1">
        <v>1</v>
      </c>
      <c r="B20" s="1" t="s">
        <v>5</v>
      </c>
      <c r="C20" s="1" t="s">
        <v>4</v>
      </c>
      <c r="D20" s="27" t="s">
        <v>63</v>
      </c>
      <c r="E20" s="27" t="s">
        <v>63</v>
      </c>
      <c r="F20" s="27" t="s">
        <v>63</v>
      </c>
      <c r="G20" s="27" t="s">
        <v>63</v>
      </c>
      <c r="H20" s="27" t="s">
        <v>63</v>
      </c>
      <c r="I20" s="27" t="s">
        <v>63</v>
      </c>
      <c r="J20" s="27" t="s">
        <v>63</v>
      </c>
      <c r="K20" s="27" t="s">
        <v>64</v>
      </c>
      <c r="L20" s="27" t="s">
        <v>63</v>
      </c>
      <c r="M20" s="27" t="s">
        <v>63</v>
      </c>
      <c r="N20" s="27" t="s">
        <v>64</v>
      </c>
      <c r="O20" s="27" t="s">
        <v>64</v>
      </c>
      <c r="P20" s="27" t="s">
        <v>63</v>
      </c>
      <c r="Q20" s="27" t="s">
        <v>63</v>
      </c>
      <c r="R20" s="41">
        <f t="shared" si="0"/>
        <v>14</v>
      </c>
      <c r="S20" s="30">
        <f t="shared" si="1"/>
        <v>11</v>
      </c>
      <c r="T20" s="28">
        <f t="shared" si="2"/>
        <v>3</v>
      </c>
      <c r="U20" s="27">
        <f t="shared" si="3"/>
        <v>0</v>
      </c>
      <c r="V20" s="11">
        <f t="shared" si="4"/>
        <v>0</v>
      </c>
      <c r="W20" s="32">
        <f t="shared" si="5"/>
        <v>1</v>
      </c>
      <c r="X20" s="33">
        <f t="shared" si="6"/>
        <v>0</v>
      </c>
      <c r="Y20" s="21">
        <f t="shared" si="7"/>
        <v>1</v>
      </c>
      <c r="Z20" s="25" t="str">
        <f t="shared" si="8"/>
        <v>YES</v>
      </c>
      <c r="AA20" s="25" t="str">
        <f t="shared" si="9"/>
        <v>NO</v>
      </c>
      <c r="AB20" s="1" t="s">
        <v>34</v>
      </c>
    </row>
    <row r="21" spans="1:28" x14ac:dyDescent="0.4">
      <c r="A21" s="1">
        <v>2</v>
      </c>
      <c r="B21" s="1" t="s">
        <v>5</v>
      </c>
      <c r="C21" s="1" t="s">
        <v>8</v>
      </c>
      <c r="D21" s="27" t="s">
        <v>65</v>
      </c>
      <c r="E21" s="27" t="s">
        <v>63</v>
      </c>
      <c r="F21" s="27" t="s">
        <v>63</v>
      </c>
      <c r="G21" s="27" t="s">
        <v>63</v>
      </c>
      <c r="H21" s="27" t="s">
        <v>63</v>
      </c>
      <c r="I21" s="27" t="s">
        <v>63</v>
      </c>
      <c r="J21" s="27" t="s">
        <v>63</v>
      </c>
      <c r="K21" s="27" t="s">
        <v>64</v>
      </c>
      <c r="L21" s="27" t="s">
        <v>63</v>
      </c>
      <c r="M21" s="27" t="s">
        <v>63</v>
      </c>
      <c r="N21" s="27" t="s">
        <v>63</v>
      </c>
      <c r="O21" s="27" t="s">
        <v>64</v>
      </c>
      <c r="P21" s="27" t="s">
        <v>64</v>
      </c>
      <c r="Q21" s="27" t="s">
        <v>65</v>
      </c>
      <c r="R21" s="41">
        <f t="shared" si="0"/>
        <v>14</v>
      </c>
      <c r="S21" s="30">
        <f t="shared" si="1"/>
        <v>9</v>
      </c>
      <c r="T21" s="28">
        <f t="shared" si="2"/>
        <v>3</v>
      </c>
      <c r="U21" s="27">
        <f t="shared" si="3"/>
        <v>2</v>
      </c>
      <c r="V21" s="11">
        <f t="shared" si="4"/>
        <v>0</v>
      </c>
      <c r="W21" s="32">
        <f t="shared" si="5"/>
        <v>0.8571428571428571</v>
      </c>
      <c r="X21" s="33">
        <f t="shared" si="6"/>
        <v>0.14285714285714285</v>
      </c>
      <c r="Y21" s="21">
        <f t="shared" si="7"/>
        <v>1</v>
      </c>
      <c r="Z21" s="25" t="str">
        <f t="shared" si="8"/>
        <v>YES</v>
      </c>
      <c r="AA21" s="25" t="str">
        <f t="shared" si="9"/>
        <v>NO</v>
      </c>
      <c r="AB21" s="1" t="s">
        <v>35</v>
      </c>
    </row>
    <row r="22" spans="1:28" x14ac:dyDescent="0.4">
      <c r="A22" s="1">
        <v>4</v>
      </c>
      <c r="B22" s="1" t="s">
        <v>5</v>
      </c>
      <c r="C22" s="1" t="s">
        <v>8</v>
      </c>
      <c r="D22" s="27" t="s">
        <v>63</v>
      </c>
      <c r="E22" s="27" t="s">
        <v>63</v>
      </c>
      <c r="F22" s="27" t="s">
        <v>63</v>
      </c>
      <c r="G22" s="27" t="s">
        <v>63</v>
      </c>
      <c r="H22" s="27" t="s">
        <v>63</v>
      </c>
      <c r="I22" s="27" t="s">
        <v>63</v>
      </c>
      <c r="J22" s="27" t="s">
        <v>63</v>
      </c>
      <c r="K22" s="27" t="s">
        <v>64</v>
      </c>
      <c r="L22" s="27" t="s">
        <v>63</v>
      </c>
      <c r="M22" s="27" t="s">
        <v>63</v>
      </c>
      <c r="N22" s="27" t="s">
        <v>63</v>
      </c>
      <c r="O22" s="27" t="s">
        <v>65</v>
      </c>
      <c r="P22" s="27" t="s">
        <v>65</v>
      </c>
      <c r="Q22" s="27" t="s">
        <v>63</v>
      </c>
      <c r="R22" s="41">
        <f t="shared" si="0"/>
        <v>14</v>
      </c>
      <c r="S22" s="30">
        <f t="shared" si="1"/>
        <v>11</v>
      </c>
      <c r="T22" s="28">
        <f t="shared" si="2"/>
        <v>1</v>
      </c>
      <c r="U22" s="27">
        <f t="shared" si="3"/>
        <v>2</v>
      </c>
      <c r="V22" s="11">
        <f t="shared" si="4"/>
        <v>0</v>
      </c>
      <c r="W22" s="32">
        <f t="shared" si="5"/>
        <v>0.8571428571428571</v>
      </c>
      <c r="X22" s="33">
        <f t="shared" si="6"/>
        <v>0.14285714285714285</v>
      </c>
      <c r="Y22" s="21">
        <f t="shared" si="7"/>
        <v>1</v>
      </c>
      <c r="Z22" s="25" t="str">
        <f t="shared" si="8"/>
        <v>YES</v>
      </c>
      <c r="AA22" s="25" t="str">
        <f t="shared" si="9"/>
        <v>NO</v>
      </c>
      <c r="AB22" s="1" t="s">
        <v>36</v>
      </c>
    </row>
    <row r="23" spans="1:28" x14ac:dyDescent="0.4">
      <c r="A23" s="1">
        <v>5</v>
      </c>
      <c r="B23" s="1" t="s">
        <v>5</v>
      </c>
      <c r="C23" s="1" t="s">
        <v>24</v>
      </c>
      <c r="D23" s="27" t="s">
        <v>65</v>
      </c>
      <c r="E23" s="27" t="s">
        <v>64</v>
      </c>
      <c r="F23" s="27" t="s">
        <v>63</v>
      </c>
      <c r="G23" s="27" t="s">
        <v>63</v>
      </c>
      <c r="H23" s="27" t="s">
        <v>64</v>
      </c>
      <c r="I23" s="27" t="s">
        <v>64</v>
      </c>
      <c r="J23" s="27" t="s">
        <v>63</v>
      </c>
      <c r="K23" s="27" t="s">
        <v>64</v>
      </c>
      <c r="L23" s="27" t="s">
        <v>64</v>
      </c>
      <c r="M23" s="27" t="s">
        <v>65</v>
      </c>
      <c r="N23" s="27" t="s">
        <v>64</v>
      </c>
      <c r="O23" s="27" t="s">
        <v>66</v>
      </c>
      <c r="P23" s="27" t="s">
        <v>64</v>
      </c>
      <c r="Q23" s="27" t="s">
        <v>65</v>
      </c>
      <c r="R23" s="41">
        <f t="shared" si="0"/>
        <v>14</v>
      </c>
      <c r="S23" s="30">
        <f t="shared" si="1"/>
        <v>3</v>
      </c>
      <c r="T23" s="28">
        <f t="shared" si="2"/>
        <v>7</v>
      </c>
      <c r="U23" s="27">
        <f t="shared" si="3"/>
        <v>3</v>
      </c>
      <c r="V23" s="11">
        <f t="shared" si="4"/>
        <v>1</v>
      </c>
      <c r="W23" s="32">
        <f t="shared" si="5"/>
        <v>0.7142857142857143</v>
      </c>
      <c r="X23" s="33">
        <f t="shared" si="6"/>
        <v>0.2857142857142857</v>
      </c>
      <c r="Y23" s="21">
        <f t="shared" si="7"/>
        <v>1</v>
      </c>
      <c r="Z23" s="25" t="str">
        <f t="shared" si="8"/>
        <v>YES</v>
      </c>
      <c r="AA23" s="25" t="str">
        <f t="shared" si="9"/>
        <v>NO</v>
      </c>
      <c r="AB23" s="1" t="s">
        <v>17</v>
      </c>
    </row>
    <row r="24" spans="1:28" x14ac:dyDescent="0.4">
      <c r="A24" s="1">
        <v>1</v>
      </c>
      <c r="B24" s="1" t="s">
        <v>22</v>
      </c>
      <c r="C24" s="1" t="s">
        <v>18</v>
      </c>
      <c r="D24" s="27" t="s">
        <v>64</v>
      </c>
      <c r="E24" s="27" t="s">
        <v>64</v>
      </c>
      <c r="F24" s="27" t="s">
        <v>64</v>
      </c>
      <c r="G24" s="27" t="s">
        <v>63</v>
      </c>
      <c r="H24" s="27" t="s">
        <v>63</v>
      </c>
      <c r="I24" s="27" t="s">
        <v>63</v>
      </c>
      <c r="J24" s="27" t="s">
        <v>64</v>
      </c>
      <c r="K24" s="27" t="s">
        <v>64</v>
      </c>
      <c r="L24" s="27" t="s">
        <v>64</v>
      </c>
      <c r="M24" s="27" t="s">
        <v>63</v>
      </c>
      <c r="N24" s="27" t="s">
        <v>64</v>
      </c>
      <c r="O24" s="27" t="s">
        <v>65</v>
      </c>
      <c r="P24" s="27" t="s">
        <v>64</v>
      </c>
      <c r="Q24" s="27" t="s">
        <v>64</v>
      </c>
      <c r="R24" s="41">
        <f t="shared" si="0"/>
        <v>14</v>
      </c>
      <c r="S24" s="30">
        <f t="shared" si="1"/>
        <v>4</v>
      </c>
      <c r="T24" s="28">
        <f t="shared" si="2"/>
        <v>9</v>
      </c>
      <c r="U24" s="27">
        <f t="shared" si="3"/>
        <v>1</v>
      </c>
      <c r="V24" s="11">
        <f t="shared" si="4"/>
        <v>0</v>
      </c>
      <c r="W24" s="32">
        <f t="shared" si="5"/>
        <v>0.9285714285714286</v>
      </c>
      <c r="X24" s="33">
        <f t="shared" si="6"/>
        <v>7.1428571428571425E-2</v>
      </c>
      <c r="Y24" s="21">
        <f t="shared" si="7"/>
        <v>1</v>
      </c>
      <c r="Z24" s="25" t="str">
        <f t="shared" si="8"/>
        <v>YES</v>
      </c>
      <c r="AA24" s="25" t="str">
        <f t="shared" si="9"/>
        <v>NO</v>
      </c>
      <c r="AB24" s="1" t="s">
        <v>21</v>
      </c>
    </row>
    <row r="25" spans="1:28" x14ac:dyDescent="0.4">
      <c r="A25" s="1">
        <v>4</v>
      </c>
      <c r="B25" s="1" t="s">
        <v>22</v>
      </c>
      <c r="C25" s="1" t="s">
        <v>19</v>
      </c>
      <c r="D25" s="27" t="s">
        <v>64</v>
      </c>
      <c r="E25" s="27" t="s">
        <v>63</v>
      </c>
      <c r="F25" s="27" t="s">
        <v>64</v>
      </c>
      <c r="G25" s="27" t="s">
        <v>63</v>
      </c>
      <c r="H25" s="27" t="s">
        <v>63</v>
      </c>
      <c r="I25" s="27" t="s">
        <v>63</v>
      </c>
      <c r="J25" s="27" t="s">
        <v>64</v>
      </c>
      <c r="K25" s="27" t="s">
        <v>64</v>
      </c>
      <c r="L25" s="27" t="s">
        <v>63</v>
      </c>
      <c r="M25" s="27" t="s">
        <v>63</v>
      </c>
      <c r="N25" s="27" t="s">
        <v>64</v>
      </c>
      <c r="O25" s="27" t="s">
        <v>66</v>
      </c>
      <c r="P25" s="27" t="s">
        <v>63</v>
      </c>
      <c r="Q25" s="27" t="s">
        <v>64</v>
      </c>
      <c r="R25" s="41">
        <f t="shared" si="0"/>
        <v>14</v>
      </c>
      <c r="S25" s="30">
        <f t="shared" si="1"/>
        <v>7</v>
      </c>
      <c r="T25" s="28">
        <f t="shared" si="2"/>
        <v>6</v>
      </c>
      <c r="U25" s="27">
        <f t="shared" si="3"/>
        <v>0</v>
      </c>
      <c r="V25" s="11">
        <f t="shared" si="4"/>
        <v>1</v>
      </c>
      <c r="W25" s="32">
        <f t="shared" si="5"/>
        <v>0.9285714285714286</v>
      </c>
      <c r="X25" s="33">
        <f t="shared" si="6"/>
        <v>7.1428571428571425E-2</v>
      </c>
      <c r="Y25" s="21">
        <f t="shared" si="7"/>
        <v>1</v>
      </c>
      <c r="Z25" s="25" t="str">
        <f t="shared" si="8"/>
        <v>YES</v>
      </c>
      <c r="AA25" s="25" t="str">
        <f t="shared" si="9"/>
        <v>NO</v>
      </c>
      <c r="AB25" s="1" t="s">
        <v>27</v>
      </c>
    </row>
    <row r="26" spans="1:28" x14ac:dyDescent="0.4">
      <c r="A26" s="1">
        <v>5</v>
      </c>
      <c r="B26" s="1" t="s">
        <v>22</v>
      </c>
      <c r="C26" s="1" t="s">
        <v>19</v>
      </c>
      <c r="D26" s="27" t="s">
        <v>63</v>
      </c>
      <c r="E26" s="27" t="s">
        <v>63</v>
      </c>
      <c r="F26" s="27" t="s">
        <v>64</v>
      </c>
      <c r="G26" s="27" t="s">
        <v>63</v>
      </c>
      <c r="H26" s="27" t="s">
        <v>63</v>
      </c>
      <c r="I26" s="27" t="s">
        <v>63</v>
      </c>
      <c r="J26" s="27" t="s">
        <v>64</v>
      </c>
      <c r="K26" s="27" t="s">
        <v>64</v>
      </c>
      <c r="L26" s="27" t="s">
        <v>64</v>
      </c>
      <c r="M26" s="27" t="s">
        <v>63</v>
      </c>
      <c r="N26" s="27" t="s">
        <v>64</v>
      </c>
      <c r="O26" s="27" t="s">
        <v>66</v>
      </c>
      <c r="P26" s="27" t="s">
        <v>64</v>
      </c>
      <c r="Q26" s="27" t="s">
        <v>63</v>
      </c>
      <c r="R26" s="41">
        <f t="shared" si="0"/>
        <v>14</v>
      </c>
      <c r="S26" s="30">
        <f t="shared" si="1"/>
        <v>7</v>
      </c>
      <c r="T26" s="28">
        <f t="shared" si="2"/>
        <v>6</v>
      </c>
      <c r="U26" s="27">
        <f t="shared" si="3"/>
        <v>0</v>
      </c>
      <c r="V26" s="11">
        <f t="shared" si="4"/>
        <v>1</v>
      </c>
      <c r="W26" s="32">
        <f t="shared" si="5"/>
        <v>0.9285714285714286</v>
      </c>
      <c r="X26" s="33">
        <f t="shared" si="6"/>
        <v>7.1428571428571425E-2</v>
      </c>
      <c r="Y26" s="21">
        <f t="shared" si="7"/>
        <v>1</v>
      </c>
      <c r="Z26" s="25" t="str">
        <f t="shared" si="8"/>
        <v>YES</v>
      </c>
      <c r="AA26" s="25" t="str">
        <f t="shared" si="9"/>
        <v>NO</v>
      </c>
      <c r="AB26" s="1" t="s">
        <v>20</v>
      </c>
    </row>
    <row r="27" spans="1:28" x14ac:dyDescent="0.4">
      <c r="A27" s="1">
        <v>6</v>
      </c>
      <c r="B27" s="1" t="s">
        <v>22</v>
      </c>
      <c r="C27" s="1" t="s">
        <v>24</v>
      </c>
      <c r="D27" s="27" t="s">
        <v>65</v>
      </c>
      <c r="E27" s="27" t="s">
        <v>64</v>
      </c>
      <c r="F27" s="27" t="s">
        <v>64</v>
      </c>
      <c r="G27" s="27" t="s">
        <v>63</v>
      </c>
      <c r="H27" s="27" t="s">
        <v>64</v>
      </c>
      <c r="I27" s="27" t="s">
        <v>63</v>
      </c>
      <c r="J27" s="27" t="s">
        <v>64</v>
      </c>
      <c r="K27" s="27" t="s">
        <v>64</v>
      </c>
      <c r="L27" s="27" t="s">
        <v>63</v>
      </c>
      <c r="M27" s="27" t="s">
        <v>65</v>
      </c>
      <c r="N27" s="27" t="s">
        <v>64</v>
      </c>
      <c r="O27" s="27" t="s">
        <v>65</v>
      </c>
      <c r="P27" s="27" t="s">
        <v>64</v>
      </c>
      <c r="Q27" s="27" t="s">
        <v>65</v>
      </c>
      <c r="R27" s="41">
        <f t="shared" si="0"/>
        <v>14</v>
      </c>
      <c r="S27" s="30">
        <f t="shared" si="1"/>
        <v>3</v>
      </c>
      <c r="T27" s="28">
        <f t="shared" si="2"/>
        <v>7</v>
      </c>
      <c r="U27" s="27">
        <f t="shared" si="3"/>
        <v>4</v>
      </c>
      <c r="V27" s="11">
        <f t="shared" si="4"/>
        <v>0</v>
      </c>
      <c r="W27" s="32">
        <f t="shared" si="5"/>
        <v>0.7142857142857143</v>
      </c>
      <c r="X27" s="33">
        <f t="shared" si="6"/>
        <v>0.2857142857142857</v>
      </c>
      <c r="Y27" s="21">
        <f t="shared" si="7"/>
        <v>1</v>
      </c>
      <c r="Z27" s="25" t="str">
        <f t="shared" si="8"/>
        <v>YES</v>
      </c>
      <c r="AA27" s="25" t="str">
        <f t="shared" si="9"/>
        <v>NO</v>
      </c>
      <c r="AB27" s="1" t="s">
        <v>46</v>
      </c>
    </row>
    <row r="28" spans="1:28" x14ac:dyDescent="0.4">
      <c r="R28" s="31">
        <f>SUM(S28:V28)</f>
        <v>350</v>
      </c>
      <c r="S28" s="31">
        <f>SUM(S3:S27)</f>
        <v>163</v>
      </c>
      <c r="T28" s="25">
        <f>SUM(T3:T27)</f>
        <v>127</v>
      </c>
      <c r="U28" s="25">
        <f>SUM(U3:U27)</f>
        <v>48</v>
      </c>
      <c r="V28" s="26">
        <f>SUM(V3:V27)</f>
        <v>12</v>
      </c>
      <c r="W28" s="24"/>
      <c r="X28" s="24"/>
      <c r="Y28" s="12"/>
      <c r="Z28" s="25">
        <f>COUNTIF(Z3:Z27,"YES")</f>
        <v>23</v>
      </c>
      <c r="AA28" s="26">
        <f>COUNTIF(AA3:AA27,"YES")</f>
        <v>2</v>
      </c>
    </row>
    <row r="29" spans="1:28" x14ac:dyDescent="0.4">
      <c r="A29" s="15"/>
      <c r="B29" s="34" t="s">
        <v>71</v>
      </c>
      <c r="C29" s="25">
        <f>SUM(C30:C33)</f>
        <v>350</v>
      </c>
      <c r="D29" s="25">
        <f>SUM(D30:D33)</f>
        <v>25</v>
      </c>
      <c r="E29" s="25">
        <f t="shared" ref="E29:Q29" si="10">SUM(E30:E33)</f>
        <v>25</v>
      </c>
      <c r="F29" s="25">
        <f t="shared" si="10"/>
        <v>25</v>
      </c>
      <c r="G29" s="25">
        <f t="shared" si="10"/>
        <v>25</v>
      </c>
      <c r="H29" s="25">
        <f t="shared" si="10"/>
        <v>25</v>
      </c>
      <c r="I29" s="25">
        <f t="shared" si="10"/>
        <v>25</v>
      </c>
      <c r="J29" s="25">
        <f t="shared" si="10"/>
        <v>25</v>
      </c>
      <c r="K29" s="25">
        <f t="shared" si="10"/>
        <v>25</v>
      </c>
      <c r="L29" s="25">
        <f t="shared" si="10"/>
        <v>25</v>
      </c>
      <c r="M29" s="25">
        <f t="shared" si="10"/>
        <v>25</v>
      </c>
      <c r="N29" s="25">
        <f t="shared" si="10"/>
        <v>25</v>
      </c>
      <c r="O29" s="25">
        <f t="shared" si="10"/>
        <v>25</v>
      </c>
      <c r="P29" s="25">
        <f t="shared" si="10"/>
        <v>25</v>
      </c>
      <c r="Q29" s="26">
        <f t="shared" si="10"/>
        <v>25</v>
      </c>
      <c r="R29" s="13"/>
      <c r="W29" s="12"/>
      <c r="X29" s="12"/>
      <c r="Y29" s="12"/>
      <c r="Z29" s="12"/>
      <c r="AA29" s="12"/>
    </row>
    <row r="30" spans="1:28" x14ac:dyDescent="0.4">
      <c r="A30" s="15"/>
      <c r="B30" s="37" t="s">
        <v>67</v>
      </c>
      <c r="C30" s="25">
        <f>SUM(D30:Q30)</f>
        <v>163</v>
      </c>
      <c r="D30" s="27">
        <f t="shared" ref="D30:P30" si="11">COUNTIF(D$3:D$27, "FA")</f>
        <v>8</v>
      </c>
      <c r="E30" s="27">
        <f t="shared" si="11"/>
        <v>16</v>
      </c>
      <c r="F30" s="27">
        <f t="shared" si="11"/>
        <v>12</v>
      </c>
      <c r="G30" s="27">
        <f t="shared" si="11"/>
        <v>21</v>
      </c>
      <c r="H30" s="27">
        <f t="shared" si="11"/>
        <v>13</v>
      </c>
      <c r="I30" s="27">
        <f t="shared" si="11"/>
        <v>20</v>
      </c>
      <c r="J30" s="27">
        <f t="shared" si="11"/>
        <v>11</v>
      </c>
      <c r="K30" s="27">
        <f t="shared" si="11"/>
        <v>5</v>
      </c>
      <c r="L30" s="27">
        <f t="shared" si="11"/>
        <v>21</v>
      </c>
      <c r="M30" s="27">
        <f t="shared" si="11"/>
        <v>16</v>
      </c>
      <c r="N30" s="27">
        <f t="shared" si="11"/>
        <v>4</v>
      </c>
      <c r="O30" s="27">
        <f t="shared" si="11"/>
        <v>2</v>
      </c>
      <c r="P30" s="27">
        <f t="shared" si="11"/>
        <v>6</v>
      </c>
      <c r="Q30" s="11">
        <f>COUNTIF(Q$3:Q$27, "FA")</f>
        <v>8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8" x14ac:dyDescent="0.4">
      <c r="A31" s="15"/>
      <c r="B31" s="37" t="s">
        <v>68</v>
      </c>
      <c r="C31" s="25">
        <f t="shared" ref="C31:C33" si="12">SUM(D31:Q31)</f>
        <v>127</v>
      </c>
      <c r="D31" s="28">
        <f t="shared" ref="D31:P31" si="13">COUNTIF(D$3:D$27, "LA")</f>
        <v>9</v>
      </c>
      <c r="E31" s="28">
        <f t="shared" si="13"/>
        <v>8</v>
      </c>
      <c r="F31" s="28">
        <f t="shared" si="13"/>
        <v>11</v>
      </c>
      <c r="G31" s="28">
        <f t="shared" si="13"/>
        <v>4</v>
      </c>
      <c r="H31" s="28">
        <f t="shared" si="13"/>
        <v>7</v>
      </c>
      <c r="I31" s="28">
        <f t="shared" si="13"/>
        <v>5</v>
      </c>
      <c r="J31" s="28">
        <f t="shared" si="13"/>
        <v>11</v>
      </c>
      <c r="K31" s="28">
        <f t="shared" si="13"/>
        <v>17</v>
      </c>
      <c r="L31" s="28">
        <f t="shared" si="13"/>
        <v>4</v>
      </c>
      <c r="M31" s="28">
        <f t="shared" si="13"/>
        <v>4</v>
      </c>
      <c r="N31" s="28">
        <f t="shared" si="13"/>
        <v>17</v>
      </c>
      <c r="O31" s="28">
        <f t="shared" si="13"/>
        <v>6</v>
      </c>
      <c r="P31" s="28">
        <f t="shared" si="13"/>
        <v>15</v>
      </c>
      <c r="Q31" s="29">
        <f>COUNTIF(Q$3:Q$27, "LA")</f>
        <v>9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8" x14ac:dyDescent="0.4">
      <c r="A32" s="15"/>
      <c r="B32" s="37" t="s">
        <v>69</v>
      </c>
      <c r="C32" s="25">
        <f t="shared" si="12"/>
        <v>48</v>
      </c>
      <c r="D32" s="27">
        <f t="shared" ref="D32:P32" si="14">COUNTIF(D$3:D$27, "PA")</f>
        <v>8</v>
      </c>
      <c r="E32" s="27">
        <f t="shared" si="14"/>
        <v>1</v>
      </c>
      <c r="F32" s="27">
        <f t="shared" si="14"/>
        <v>2</v>
      </c>
      <c r="G32" s="27">
        <f t="shared" si="14"/>
        <v>0</v>
      </c>
      <c r="H32" s="27">
        <f t="shared" si="14"/>
        <v>5</v>
      </c>
      <c r="I32" s="27">
        <f t="shared" si="14"/>
        <v>0</v>
      </c>
      <c r="J32" s="27">
        <f t="shared" si="14"/>
        <v>3</v>
      </c>
      <c r="K32" s="27">
        <f t="shared" si="14"/>
        <v>3</v>
      </c>
      <c r="L32" s="27">
        <f t="shared" si="14"/>
        <v>0</v>
      </c>
      <c r="M32" s="27">
        <f t="shared" si="14"/>
        <v>5</v>
      </c>
      <c r="N32" s="27">
        <f t="shared" si="14"/>
        <v>4</v>
      </c>
      <c r="O32" s="27">
        <f t="shared" si="14"/>
        <v>7</v>
      </c>
      <c r="P32" s="27">
        <f t="shared" si="14"/>
        <v>2</v>
      </c>
      <c r="Q32" s="11">
        <f>COUNTIF(Q$3:Q$27, "PA")</f>
        <v>8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x14ac:dyDescent="0.4">
      <c r="A33" s="15"/>
      <c r="B33" s="37" t="s">
        <v>70</v>
      </c>
      <c r="C33" s="25">
        <f t="shared" si="12"/>
        <v>12</v>
      </c>
      <c r="D33" s="27">
        <f t="shared" ref="D33:P33" si="15">COUNTIF(D$3:D$27, "NA")</f>
        <v>0</v>
      </c>
      <c r="E33" s="27">
        <f t="shared" si="15"/>
        <v>0</v>
      </c>
      <c r="F33" s="27">
        <f t="shared" si="15"/>
        <v>0</v>
      </c>
      <c r="G33" s="27">
        <f t="shared" si="15"/>
        <v>0</v>
      </c>
      <c r="H33" s="27">
        <f t="shared" si="15"/>
        <v>0</v>
      </c>
      <c r="I33" s="27">
        <f t="shared" si="15"/>
        <v>0</v>
      </c>
      <c r="J33" s="27">
        <f t="shared" si="15"/>
        <v>0</v>
      </c>
      <c r="K33" s="27">
        <f t="shared" si="15"/>
        <v>0</v>
      </c>
      <c r="L33" s="27">
        <f t="shared" si="15"/>
        <v>0</v>
      </c>
      <c r="M33" s="27">
        <f t="shared" si="15"/>
        <v>0</v>
      </c>
      <c r="N33" s="27">
        <f t="shared" si="15"/>
        <v>0</v>
      </c>
      <c r="O33" s="27">
        <f t="shared" si="15"/>
        <v>10</v>
      </c>
      <c r="P33" s="27">
        <f t="shared" si="15"/>
        <v>2</v>
      </c>
      <c r="Q33" s="11">
        <f>COUNTIF(Q$3:Q$27, "NA")</f>
        <v>0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4">
      <c r="R34" s="13"/>
    </row>
    <row r="35" spans="1:27" x14ac:dyDescent="0.4">
      <c r="A35" s="23"/>
      <c r="B35" s="34" t="s">
        <v>81</v>
      </c>
      <c r="C35" s="35">
        <f>(C30+C31)/C29</f>
        <v>0.82857142857142863</v>
      </c>
      <c r="D35" s="35">
        <f>(D30+D31)/D29</f>
        <v>0.68</v>
      </c>
      <c r="E35" s="35">
        <f t="shared" ref="E35:Q35" si="16">(E30+E31)/E29</f>
        <v>0.96</v>
      </c>
      <c r="F35" s="35">
        <f t="shared" si="16"/>
        <v>0.92</v>
      </c>
      <c r="G35" s="35">
        <f t="shared" si="16"/>
        <v>1</v>
      </c>
      <c r="H35" s="35">
        <f t="shared" si="16"/>
        <v>0.8</v>
      </c>
      <c r="I35" s="35">
        <f t="shared" si="16"/>
        <v>1</v>
      </c>
      <c r="J35" s="35">
        <f t="shared" si="16"/>
        <v>0.88</v>
      </c>
      <c r="K35" s="35">
        <f t="shared" si="16"/>
        <v>0.88</v>
      </c>
      <c r="L35" s="35">
        <f t="shared" si="16"/>
        <v>1</v>
      </c>
      <c r="M35" s="35">
        <f t="shared" si="16"/>
        <v>0.8</v>
      </c>
      <c r="N35" s="35">
        <f t="shared" si="16"/>
        <v>0.84</v>
      </c>
      <c r="O35" s="35">
        <f t="shared" si="16"/>
        <v>0.32</v>
      </c>
      <c r="P35" s="35">
        <f t="shared" si="16"/>
        <v>0.84</v>
      </c>
      <c r="Q35" s="36">
        <f t="shared" si="16"/>
        <v>0.68</v>
      </c>
      <c r="R35" s="13"/>
    </row>
    <row r="36" spans="1:27" x14ac:dyDescent="0.4">
      <c r="A36" s="23"/>
      <c r="B36" s="34" t="s">
        <v>82</v>
      </c>
      <c r="C36" s="35">
        <f>(C32+C33)/C29</f>
        <v>0.17142857142857143</v>
      </c>
      <c r="D36" s="35">
        <f>(D32+D33)/D29</f>
        <v>0.32</v>
      </c>
      <c r="E36" s="35">
        <f t="shared" ref="E36:Q36" si="17">(E32+E33)/E29</f>
        <v>0.04</v>
      </c>
      <c r="F36" s="35">
        <f t="shared" si="17"/>
        <v>0.08</v>
      </c>
      <c r="G36" s="35">
        <f t="shared" si="17"/>
        <v>0</v>
      </c>
      <c r="H36" s="35">
        <f t="shared" si="17"/>
        <v>0.2</v>
      </c>
      <c r="I36" s="35">
        <f t="shared" si="17"/>
        <v>0</v>
      </c>
      <c r="J36" s="35">
        <f t="shared" si="17"/>
        <v>0.12</v>
      </c>
      <c r="K36" s="35">
        <f t="shared" si="17"/>
        <v>0.12</v>
      </c>
      <c r="L36" s="35">
        <f t="shared" si="17"/>
        <v>0</v>
      </c>
      <c r="M36" s="35">
        <f t="shared" si="17"/>
        <v>0.2</v>
      </c>
      <c r="N36" s="35">
        <f t="shared" si="17"/>
        <v>0.16</v>
      </c>
      <c r="O36" s="35">
        <f t="shared" si="17"/>
        <v>0.68</v>
      </c>
      <c r="P36" s="35">
        <f t="shared" si="17"/>
        <v>0.16</v>
      </c>
      <c r="Q36" s="36">
        <f t="shared" si="17"/>
        <v>0.32</v>
      </c>
      <c r="R36" s="13"/>
    </row>
    <row r="37" spans="1:27" x14ac:dyDescent="0.4">
      <c r="B37" s="19" t="s">
        <v>74</v>
      </c>
      <c r="C37" s="20">
        <f>C35+C36</f>
        <v>1</v>
      </c>
      <c r="D37" s="20">
        <f>D35+D36</f>
        <v>1</v>
      </c>
      <c r="E37" s="20">
        <f t="shared" ref="E37:Q37" si="18">E35+E36</f>
        <v>1</v>
      </c>
      <c r="F37" s="20">
        <f t="shared" si="18"/>
        <v>1</v>
      </c>
      <c r="G37" s="20">
        <f t="shared" si="18"/>
        <v>1</v>
      </c>
      <c r="H37" s="20">
        <f t="shared" si="18"/>
        <v>1</v>
      </c>
      <c r="I37" s="20">
        <f t="shared" si="18"/>
        <v>1</v>
      </c>
      <c r="J37" s="20">
        <f t="shared" si="18"/>
        <v>1</v>
      </c>
      <c r="K37" s="20">
        <f t="shared" si="18"/>
        <v>1</v>
      </c>
      <c r="L37" s="20">
        <f t="shared" si="18"/>
        <v>1</v>
      </c>
      <c r="M37" s="20">
        <f t="shared" si="18"/>
        <v>1</v>
      </c>
      <c r="N37" s="20">
        <f t="shared" si="18"/>
        <v>1</v>
      </c>
      <c r="O37" s="20">
        <f t="shared" si="18"/>
        <v>1</v>
      </c>
      <c r="P37" s="20">
        <f t="shared" si="18"/>
        <v>1</v>
      </c>
      <c r="Q37" s="20">
        <f t="shared" si="18"/>
        <v>1</v>
      </c>
      <c r="R37" s="13"/>
    </row>
    <row r="38" spans="1:27" x14ac:dyDescent="0.4">
      <c r="R38" s="13"/>
    </row>
    <row r="39" spans="1:27" x14ac:dyDescent="0.4">
      <c r="A39" s="23"/>
      <c r="B39" s="34" t="s">
        <v>83</v>
      </c>
      <c r="C39" s="25">
        <f>COUNTIF(D39:Q39,"YES")</f>
        <v>13</v>
      </c>
      <c r="D39" s="25" t="str">
        <f t="shared" ref="D39:Q39" si="19">IF(D35&gt;=$S$39,"YES","NO")</f>
        <v>YES</v>
      </c>
      <c r="E39" s="25" t="str">
        <f t="shared" si="19"/>
        <v>YES</v>
      </c>
      <c r="F39" s="25" t="str">
        <f t="shared" si="19"/>
        <v>YES</v>
      </c>
      <c r="G39" s="25" t="str">
        <f t="shared" si="19"/>
        <v>YES</v>
      </c>
      <c r="H39" s="25" t="str">
        <f t="shared" si="19"/>
        <v>YES</v>
      </c>
      <c r="I39" s="25" t="str">
        <f t="shared" si="19"/>
        <v>YES</v>
      </c>
      <c r="J39" s="25" t="str">
        <f t="shared" si="19"/>
        <v>YES</v>
      </c>
      <c r="K39" s="25" t="str">
        <f t="shared" si="19"/>
        <v>YES</v>
      </c>
      <c r="L39" s="25" t="str">
        <f t="shared" si="19"/>
        <v>YES</v>
      </c>
      <c r="M39" s="25" t="str">
        <f t="shared" si="19"/>
        <v>YES</v>
      </c>
      <c r="N39" s="25" t="str">
        <f t="shared" si="19"/>
        <v>YES</v>
      </c>
      <c r="O39" s="25" t="str">
        <f t="shared" si="19"/>
        <v>NO</v>
      </c>
      <c r="P39" s="25" t="str">
        <f t="shared" si="19"/>
        <v>YES</v>
      </c>
      <c r="Q39" s="25" t="str">
        <f t="shared" si="19"/>
        <v>YES</v>
      </c>
      <c r="R39" s="43" t="s">
        <v>77</v>
      </c>
      <c r="S39" s="42">
        <v>0.5</v>
      </c>
    </row>
    <row r="40" spans="1:27" x14ac:dyDescent="0.4">
      <c r="A40" s="23"/>
      <c r="B40" s="34" t="s">
        <v>84</v>
      </c>
      <c r="C40" s="25">
        <f>COUNTIF(D40:Q40,"YES")</f>
        <v>1</v>
      </c>
      <c r="D40" s="25" t="str">
        <f>IF(D39="YES","NO","YES")</f>
        <v>NO</v>
      </c>
      <c r="E40" s="25" t="str">
        <f t="shared" ref="E40:Q40" si="20">IF(E39="YES","NO","YES")</f>
        <v>NO</v>
      </c>
      <c r="F40" s="25" t="str">
        <f t="shared" si="20"/>
        <v>NO</v>
      </c>
      <c r="G40" s="25" t="str">
        <f t="shared" si="20"/>
        <v>NO</v>
      </c>
      <c r="H40" s="25" t="str">
        <f t="shared" si="20"/>
        <v>NO</v>
      </c>
      <c r="I40" s="25" t="str">
        <f t="shared" si="20"/>
        <v>NO</v>
      </c>
      <c r="J40" s="25" t="str">
        <f t="shared" si="20"/>
        <v>NO</v>
      </c>
      <c r="K40" s="25" t="str">
        <f t="shared" si="20"/>
        <v>NO</v>
      </c>
      <c r="L40" s="25" t="str">
        <f t="shared" si="20"/>
        <v>NO</v>
      </c>
      <c r="M40" s="25" t="str">
        <f t="shared" si="20"/>
        <v>NO</v>
      </c>
      <c r="N40" s="25" t="str">
        <f t="shared" si="20"/>
        <v>NO</v>
      </c>
      <c r="O40" s="25" t="str">
        <f t="shared" si="20"/>
        <v>YES</v>
      </c>
      <c r="P40" s="25" t="str">
        <f t="shared" si="20"/>
        <v>NO</v>
      </c>
      <c r="Q40" s="25" t="str">
        <f t="shared" si="20"/>
        <v>NO</v>
      </c>
      <c r="R40" s="13"/>
      <c r="W40" s="18"/>
    </row>
    <row r="41" spans="1:27" x14ac:dyDescent="0.4">
      <c r="R41" s="13"/>
    </row>
    <row r="42" spans="1:27" x14ac:dyDescent="0.4">
      <c r="R42" s="13"/>
    </row>
    <row r="43" spans="1:27" x14ac:dyDescent="0.4">
      <c r="R43" s="13"/>
    </row>
    <row r="44" spans="1:27" x14ac:dyDescent="0.4">
      <c r="R44" s="13"/>
    </row>
    <row r="45" spans="1:27" x14ac:dyDescent="0.4">
      <c r="R45" s="13"/>
    </row>
    <row r="46" spans="1:27" x14ac:dyDescent="0.4">
      <c r="R46" s="13"/>
    </row>
    <row r="47" spans="1:27" x14ac:dyDescent="0.4">
      <c r="R47" s="13"/>
    </row>
    <row r="48" spans="1:27" x14ac:dyDescent="0.4">
      <c r="R48" s="13"/>
    </row>
    <row r="49" spans="18:18" x14ac:dyDescent="0.4">
      <c r="R49" s="13"/>
    </row>
    <row r="50" spans="18:18" x14ac:dyDescent="0.4">
      <c r="R50" s="13"/>
    </row>
    <row r="51" spans="18:18" x14ac:dyDescent="0.4">
      <c r="R51" s="13"/>
    </row>
    <row r="52" spans="18:18" x14ac:dyDescent="0.4">
      <c r="R52" s="13"/>
    </row>
    <row r="53" spans="18:18" x14ac:dyDescent="0.4">
      <c r="R53" s="13"/>
    </row>
    <row r="54" spans="18:18" x14ac:dyDescent="0.4">
      <c r="R54" s="13"/>
    </row>
    <row r="55" spans="18:18" x14ac:dyDescent="0.4">
      <c r="R55" s="13"/>
    </row>
    <row r="56" spans="18:18" x14ac:dyDescent="0.4">
      <c r="R56" s="13"/>
    </row>
    <row r="57" spans="18:18" x14ac:dyDescent="0.4">
      <c r="R57" s="13"/>
    </row>
  </sheetData>
  <phoneticPr fontId="2" type="noConversion"/>
  <conditionalFormatting sqref="D3:V27 X3:Y27">
    <cfRule type="cellIs" dxfId="31" priority="31" operator="equal">
      <formula>"NA"</formula>
    </cfRule>
    <cfRule type="cellIs" dxfId="30" priority="32" operator="equal">
      <formula>"PA"</formula>
    </cfRule>
    <cfRule type="containsText" dxfId="29" priority="33" operator="containsText" text="FA">
      <formula>NOT(ISERROR(SEARCH("FA",D3)))</formula>
    </cfRule>
    <cfRule type="containsText" dxfId="28" priority="34" operator="containsText" text="LA">
      <formula>NOT(ISERROR(SEARCH("LA",D3)))</formula>
    </cfRule>
  </conditionalFormatting>
  <conditionalFormatting sqref="V3:V27">
    <cfRule type="cellIs" dxfId="27" priority="28" operator="greaterThan">
      <formula>0</formula>
    </cfRule>
  </conditionalFormatting>
  <conditionalFormatting sqref="U3:U27">
    <cfRule type="cellIs" dxfId="26" priority="27" operator="greaterThan">
      <formula>0</formula>
    </cfRule>
  </conditionalFormatting>
  <conditionalFormatting sqref="S3:S27">
    <cfRule type="cellIs" dxfId="25" priority="26" operator="greaterThan">
      <formula>0</formula>
    </cfRule>
  </conditionalFormatting>
  <conditionalFormatting sqref="D30:Q30">
    <cfRule type="cellIs" dxfId="24" priority="22" operator="equal">
      <formula>"NA"</formula>
    </cfRule>
    <cfRule type="cellIs" dxfId="23" priority="23" operator="equal">
      <formula>"PA"</formula>
    </cfRule>
    <cfRule type="containsText" dxfId="22" priority="24" operator="containsText" text="FA">
      <formula>NOT(ISERROR(SEARCH("FA",D30)))</formula>
    </cfRule>
    <cfRule type="containsText" dxfId="21" priority="25" operator="containsText" text="LA">
      <formula>NOT(ISERROR(SEARCH("LA",D30)))</formula>
    </cfRule>
  </conditionalFormatting>
  <conditionalFormatting sqref="D30:Q30">
    <cfRule type="cellIs" dxfId="20" priority="21" operator="greaterThan">
      <formula>0</formula>
    </cfRule>
  </conditionalFormatting>
  <conditionalFormatting sqref="D31:Q31">
    <cfRule type="cellIs" dxfId="19" priority="17" operator="equal">
      <formula>"NA"</formula>
    </cfRule>
    <cfRule type="cellIs" dxfId="18" priority="18" operator="equal">
      <formula>"PA"</formula>
    </cfRule>
    <cfRule type="containsText" dxfId="17" priority="19" operator="containsText" text="FA">
      <formula>NOT(ISERROR(SEARCH("FA",D31)))</formula>
    </cfRule>
    <cfRule type="containsText" dxfId="16" priority="20" operator="containsText" text="LA">
      <formula>NOT(ISERROR(SEARCH("LA",D31)))</formula>
    </cfRule>
  </conditionalFormatting>
  <conditionalFormatting sqref="D32:Q32">
    <cfRule type="cellIs" dxfId="15" priority="13" operator="equal">
      <formula>"NA"</formula>
    </cfRule>
    <cfRule type="cellIs" dxfId="14" priority="14" operator="equal">
      <formula>"PA"</formula>
    </cfRule>
    <cfRule type="containsText" dxfId="13" priority="15" operator="containsText" text="FA">
      <formula>NOT(ISERROR(SEARCH("FA",D32)))</formula>
    </cfRule>
    <cfRule type="containsText" dxfId="12" priority="16" operator="containsText" text="LA">
      <formula>NOT(ISERROR(SEARCH("LA",D32)))</formula>
    </cfRule>
  </conditionalFormatting>
  <conditionalFormatting sqref="D32:Q32">
    <cfRule type="cellIs" dxfId="11" priority="12" operator="greaterThan">
      <formula>0</formula>
    </cfRule>
  </conditionalFormatting>
  <conditionalFormatting sqref="D33:Q33">
    <cfRule type="cellIs" dxfId="10" priority="8" operator="equal">
      <formula>"NA"</formula>
    </cfRule>
    <cfRule type="cellIs" dxfId="9" priority="9" operator="equal">
      <formula>"PA"</formula>
    </cfRule>
    <cfRule type="containsText" dxfId="8" priority="10" operator="containsText" text="FA">
      <formula>NOT(ISERROR(SEARCH("FA",D33)))</formula>
    </cfRule>
    <cfRule type="containsText" dxfId="7" priority="11" operator="containsText" text="LA">
      <formula>NOT(ISERROR(SEARCH("LA",D33)))</formula>
    </cfRule>
  </conditionalFormatting>
  <conditionalFormatting sqref="D33:Q33">
    <cfRule type="cellIs" dxfId="6" priority="7" operator="greaterThan">
      <formula>0</formula>
    </cfRule>
  </conditionalFormatting>
  <conditionalFormatting sqref="D39:Q39">
    <cfRule type="containsText" dxfId="5" priority="5" operator="containsText" text="YES">
      <formula>NOT(ISERROR(SEARCH("YES",D39)))</formula>
    </cfRule>
    <cfRule type="cellIs" dxfId="4" priority="6" operator="equal">
      <formula>"""YES"""</formula>
    </cfRule>
  </conditionalFormatting>
  <conditionalFormatting sqref="D40:Q40">
    <cfRule type="containsText" dxfId="3" priority="4" operator="containsText" text="YES">
      <formula>NOT(ISERROR(SEARCH("YES",D40)))</formula>
    </cfRule>
  </conditionalFormatting>
  <conditionalFormatting sqref="Z3:Z27">
    <cfRule type="containsText" dxfId="2" priority="2" operator="containsText" text="YES">
      <formula>NOT(ISERROR(SEARCH("YES",Z3)))</formula>
    </cfRule>
    <cfRule type="cellIs" dxfId="1" priority="3" operator="equal">
      <formula>"""YES"""</formula>
    </cfRule>
  </conditionalFormatting>
  <conditionalFormatting sqref="AA3:AA27">
    <cfRule type="containsText" dxfId="0" priority="1" operator="containsText" text="YES">
      <formula>NOT(ISERROR(SEARCH("YES",AA3)))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objectives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Rodrigues Cadete</dc:creator>
  <cp:lastModifiedBy>Gonçalo Rodrigues Cadete</cp:lastModifiedBy>
  <dcterms:created xsi:type="dcterms:W3CDTF">2019-09-26T03:11:33Z</dcterms:created>
  <dcterms:modified xsi:type="dcterms:W3CDTF">2020-10-19T17:52:58Z</dcterms:modified>
</cp:coreProperties>
</file>